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sauvegarde marie 280917\A1. projet social 2019-2022\Suivi financier\"/>
    </mc:Choice>
  </mc:AlternateContent>
  <bookViews>
    <workbookView xWindow="0" yWindow="0" windowWidth="28800" windowHeight="12300" tabRatio="862" firstSheet="17" activeTab="20"/>
  </bookViews>
  <sheets>
    <sheet name="RECAP 2019" sheetId="16" r:id="rId1"/>
    <sheet name="Fonctionnement" sheetId="15" r:id="rId2"/>
    <sheet name="En quête d'initiatives" sheetId="14" r:id="rId3"/>
    <sheet name="Le centre social Hors les murs" sheetId="32" r:id="rId4"/>
    <sheet name="Qu'est ce qu'un CS" sheetId="33" r:id="rId5"/>
    <sheet name="les jeudis du terminal J" sheetId="13" r:id="rId6"/>
    <sheet name="les comités d'usagers" sheetId="12" r:id="rId7"/>
    <sheet name="Et si on en parlait" sheetId="34" r:id="rId8"/>
    <sheet name="cafe des familles" sheetId="9" r:id="rId9"/>
    <sheet name="Bulle d'aventures Reaap" sheetId="5" r:id="rId10"/>
    <sheet name="Initiatives en famille Hors rea" sheetId="8" r:id="rId11"/>
    <sheet name="accompagnement vacances" sheetId="1" r:id="rId12"/>
    <sheet name="escapades et WE" sheetId="4" r:id="rId13"/>
    <sheet name="fête du printemps" sheetId="18" r:id="rId14"/>
    <sheet name="manif tout public" sheetId="19" r:id="rId15"/>
    <sheet name="PLAIA" sheetId="22" r:id="rId16"/>
    <sheet name="les rencontres du Quartier Q" sheetId="28" r:id="rId17"/>
    <sheet name="consommer autrement" sheetId="23" r:id="rId18"/>
    <sheet name="Economie de l'échange" sheetId="35" r:id="rId19"/>
    <sheet name="Espace de vie sociale" sheetId="36" r:id="rId20"/>
    <sheet name="Séjour intergénérationnel" sheetId="37" r:id="rId21"/>
    <sheet name="Les RDV Intergé" sheetId="38" r:id="rId22"/>
    <sheet name="Atelier vie Quot." sheetId="40" r:id="rId23"/>
    <sheet name="service civique" sheetId="41" r:id="rId24"/>
  </sheets>
  <definedNames>
    <definedName name="_xlnm._FilterDatabase" localSheetId="1" hidden="1">Fonctionnement!$A$23:$C$96</definedName>
  </definedNames>
  <calcPr calcId="162913"/>
</workbook>
</file>

<file path=xl/calcChain.xml><?xml version="1.0" encoding="utf-8"?>
<calcChain xmlns="http://schemas.openxmlformats.org/spreadsheetml/2006/main">
  <c r="C2" i="13" l="1"/>
  <c r="G35" i="14" l="1"/>
  <c r="H35" i="14"/>
  <c r="I35" i="14"/>
  <c r="J35" i="14"/>
  <c r="K35" i="14"/>
  <c r="L35" i="14"/>
  <c r="C13" i="16" l="1"/>
  <c r="C11" i="16"/>
  <c r="C10" i="16"/>
  <c r="Q26" i="41" l="1"/>
  <c r="Q28" i="41" s="1"/>
  <c r="L26" i="41"/>
  <c r="K26" i="41"/>
  <c r="J26" i="41"/>
  <c r="I26" i="41"/>
  <c r="H26" i="41"/>
  <c r="G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26" i="41" l="1"/>
  <c r="E28" i="41" s="1"/>
  <c r="C2" i="41" s="1"/>
  <c r="C25" i="16" s="1"/>
  <c r="Q28" i="40"/>
  <c r="Q30" i="40" s="1"/>
  <c r="L28" i="40"/>
  <c r="K28" i="40"/>
  <c r="J28" i="40"/>
  <c r="I28" i="40"/>
  <c r="H28" i="40"/>
  <c r="G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28" i="40" s="1"/>
  <c r="Q27" i="38"/>
  <c r="Q29" i="38" s="1"/>
  <c r="L27" i="38"/>
  <c r="K27" i="38"/>
  <c r="J27" i="38"/>
  <c r="I27" i="38"/>
  <c r="H27" i="38"/>
  <c r="G27" i="38"/>
  <c r="E26" i="38"/>
  <c r="E25" i="38"/>
  <c r="E24" i="38"/>
  <c r="E23" i="38"/>
  <c r="E22" i="38"/>
  <c r="E27" i="38"/>
  <c r="E29" i="38" s="1"/>
  <c r="C2" i="38" s="1"/>
  <c r="C23" i="16" s="1"/>
  <c r="K13" i="37"/>
  <c r="K15" i="37" s="1"/>
  <c r="E13" i="37"/>
  <c r="E15" i="37" s="1"/>
  <c r="Q26" i="36"/>
  <c r="Q28" i="36" s="1"/>
  <c r="L26" i="36"/>
  <c r="K26" i="36"/>
  <c r="J26" i="36"/>
  <c r="I26" i="36"/>
  <c r="H26" i="36"/>
  <c r="G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26" i="36" s="1"/>
  <c r="E28" i="36" s="1"/>
  <c r="C2" i="36" s="1"/>
  <c r="C21" i="16" s="1"/>
  <c r="Q26" i="35"/>
  <c r="Q28" i="35" s="1"/>
  <c r="L26" i="35"/>
  <c r="K26" i="35"/>
  <c r="J26" i="35"/>
  <c r="I26" i="35"/>
  <c r="H26" i="35"/>
  <c r="G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Q36" i="34"/>
  <c r="Q38" i="34" s="1"/>
  <c r="L36" i="34"/>
  <c r="K36" i="34"/>
  <c r="J36" i="34"/>
  <c r="I36" i="34"/>
  <c r="H36" i="34"/>
  <c r="G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36" i="34" s="1"/>
  <c r="E38" i="34" s="1"/>
  <c r="C2" i="34" s="1"/>
  <c r="C9" i="16" s="1"/>
  <c r="Q24" i="33"/>
  <c r="Q26" i="33" s="1"/>
  <c r="L24" i="33"/>
  <c r="K24" i="33"/>
  <c r="J24" i="33"/>
  <c r="I24" i="33"/>
  <c r="H24" i="33"/>
  <c r="G24" i="33"/>
  <c r="E23" i="33"/>
  <c r="E22" i="33"/>
  <c r="E21" i="33"/>
  <c r="E20" i="33"/>
  <c r="E19" i="33"/>
  <c r="E17" i="33"/>
  <c r="E16" i="33"/>
  <c r="C22" i="16" l="1"/>
  <c r="E30" i="40"/>
  <c r="C2" i="40" s="1"/>
  <c r="C24" i="16" s="1"/>
  <c r="E26" i="35"/>
  <c r="E28" i="35" s="1"/>
  <c r="C2" i="35" s="1"/>
  <c r="C20" i="16" s="1"/>
  <c r="E24" i="33"/>
  <c r="E26" i="33" s="1"/>
  <c r="C2" i="33" s="1"/>
  <c r="Q28" i="28"/>
  <c r="Q30" i="28" s="1"/>
  <c r="L28" i="28"/>
  <c r="K28" i="28"/>
  <c r="J28" i="28"/>
  <c r="I28" i="28"/>
  <c r="H28" i="28"/>
  <c r="G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Q24" i="23"/>
  <c r="Q26" i="23" s="1"/>
  <c r="L24" i="23"/>
  <c r="K24" i="23"/>
  <c r="J24" i="23"/>
  <c r="I24" i="23"/>
  <c r="H24" i="23"/>
  <c r="G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Q27" i="22"/>
  <c r="Q29" i="22" s="1"/>
  <c r="L27" i="22"/>
  <c r="K27" i="22"/>
  <c r="J27" i="22"/>
  <c r="I27" i="22"/>
  <c r="H27" i="22"/>
  <c r="G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27" i="22" s="1"/>
  <c r="Q25" i="19"/>
  <c r="Q27" i="19" s="1"/>
  <c r="L25" i="19"/>
  <c r="K25" i="19"/>
  <c r="J25" i="19"/>
  <c r="I25" i="19"/>
  <c r="H25" i="19"/>
  <c r="G25" i="19"/>
  <c r="E24" i="19"/>
  <c r="E23" i="19"/>
  <c r="E22" i="19"/>
  <c r="E21" i="19"/>
  <c r="E20" i="19"/>
  <c r="Q36" i="18"/>
  <c r="Q38" i="18" s="1"/>
  <c r="L36" i="18"/>
  <c r="K36" i="18"/>
  <c r="J36" i="18"/>
  <c r="I36" i="18"/>
  <c r="H36" i="18"/>
  <c r="G36" i="18"/>
  <c r="Q36" i="1"/>
  <c r="Q38" i="1" s="1"/>
  <c r="L36" i="1"/>
  <c r="K36" i="1"/>
  <c r="J36" i="1"/>
  <c r="I36" i="1"/>
  <c r="H36" i="1"/>
  <c r="G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Q36" i="4"/>
  <c r="Q38" i="4" s="1"/>
  <c r="L36" i="4"/>
  <c r="K36" i="4"/>
  <c r="J36" i="4"/>
  <c r="I36" i="4"/>
  <c r="H36" i="4"/>
  <c r="G36" i="4"/>
  <c r="Q35" i="5"/>
  <c r="Q37" i="5" s="1"/>
  <c r="L35" i="5"/>
  <c r="K35" i="5"/>
  <c r="J35" i="5"/>
  <c r="I35" i="5"/>
  <c r="H35" i="5"/>
  <c r="G35" i="5"/>
  <c r="Q36" i="8"/>
  <c r="Q38" i="8" s="1"/>
  <c r="L36" i="8"/>
  <c r="K36" i="8"/>
  <c r="J36" i="8"/>
  <c r="I36" i="8"/>
  <c r="H36" i="8"/>
  <c r="G36" i="8"/>
  <c r="Q36" i="9"/>
  <c r="Q38" i="9" s="1"/>
  <c r="L36" i="9"/>
  <c r="K36" i="9"/>
  <c r="J36" i="9"/>
  <c r="I36" i="9"/>
  <c r="H36" i="9"/>
  <c r="G36" i="9"/>
  <c r="Q27" i="32"/>
  <c r="Q29" i="32" s="1"/>
  <c r="L27" i="32"/>
  <c r="K27" i="32"/>
  <c r="J27" i="32"/>
  <c r="I27" i="32"/>
  <c r="H27" i="32"/>
  <c r="G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27" i="32"/>
  <c r="E29" i="32" s="1"/>
  <c r="Q36" i="12"/>
  <c r="Q38" i="12" s="1"/>
  <c r="L36" i="12"/>
  <c r="K36" i="12"/>
  <c r="J36" i="12"/>
  <c r="I36" i="12"/>
  <c r="H36" i="12"/>
  <c r="G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Q36" i="13"/>
  <c r="Q38" i="13" s="1"/>
  <c r="L36" i="13"/>
  <c r="K36" i="13"/>
  <c r="J36" i="13"/>
  <c r="I36" i="13"/>
  <c r="H36" i="13"/>
  <c r="G36" i="13"/>
  <c r="Q35" i="14"/>
  <c r="Q37" i="14" s="1"/>
  <c r="E34" i="14"/>
  <c r="E33" i="14"/>
  <c r="E32" i="14"/>
  <c r="K68" i="15"/>
  <c r="K70" i="15" s="1"/>
  <c r="E68" i="15" l="1"/>
  <c r="E70" i="15" s="1"/>
  <c r="E36" i="1"/>
  <c r="E24" i="23"/>
  <c r="E26" i="23" s="1"/>
  <c r="C2" i="23" s="1"/>
  <c r="C19" i="16" s="1"/>
  <c r="E36" i="4"/>
  <c r="E38" i="4" s="1"/>
  <c r="E36" i="12"/>
  <c r="E29" i="22"/>
  <c r="C2" i="22" s="1"/>
  <c r="C17" i="16" s="1"/>
  <c r="E35" i="14"/>
  <c r="E37" i="14" s="1"/>
  <c r="C2" i="14" s="1"/>
  <c r="C4" i="16" s="1"/>
  <c r="E36" i="18"/>
  <c r="E38" i="18" s="1"/>
  <c r="E35" i="8"/>
  <c r="E37" i="8" s="1"/>
  <c r="E36" i="9"/>
  <c r="E35" i="5"/>
  <c r="E37" i="5" s="1"/>
  <c r="C2" i="32"/>
  <c r="E25" i="19"/>
  <c r="E28" i="28"/>
  <c r="E36" i="13"/>
  <c r="C15" i="16" l="1"/>
  <c r="C2" i="18"/>
  <c r="E38" i="13"/>
  <c r="E38" i="1"/>
  <c r="C2" i="1" s="1"/>
  <c r="C2" i="4"/>
  <c r="C14" i="16" s="1"/>
  <c r="C2" i="5"/>
  <c r="E38" i="12"/>
  <c r="C2" i="12" s="1"/>
  <c r="E30" i="28"/>
  <c r="C2" i="28" s="1"/>
  <c r="C18" i="16" s="1"/>
  <c r="E38" i="9"/>
  <c r="C2" i="9" s="1"/>
  <c r="E27" i="19"/>
  <c r="C2" i="19" s="1"/>
  <c r="C16" i="16" s="1"/>
  <c r="C2" i="15"/>
  <c r="C3" i="16" l="1"/>
  <c r="C2" i="8"/>
  <c r="C12" i="16" s="1"/>
  <c r="C26" i="16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recettes normalement qui devait être rendu au CCAS!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pêche à la ligne:99,51
ticket souche: 16€
barquette de frites: 16€</t>
        </r>
      </text>
    </comment>
  </commentList>
</comments>
</file>

<file path=xl/comments3.xml><?xml version="1.0" encoding="utf-8"?>
<comments xmlns="http://schemas.openxmlformats.org/spreadsheetml/2006/main">
  <authors>
    <author>Hewlett-Packard Company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Hewlett-Packard Company:</t>
        </r>
        <r>
          <rPr>
            <sz val="9"/>
            <color indexed="81"/>
            <rFont val="Tahoma"/>
            <charset val="1"/>
          </rPr>
          <t xml:space="preserve">
91,77+41,56
</t>
        </r>
      </text>
    </comment>
  </commentList>
</comments>
</file>

<file path=xl/comments4.xml><?xml version="1.0" encoding="utf-8"?>
<comments xmlns="http://schemas.openxmlformats.org/spreadsheetml/2006/main">
  <authors>
    <author>Hewlett-Packard Company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50/50 avec GL</t>
        </r>
      </text>
    </comment>
  </commentList>
</comments>
</file>

<file path=xl/sharedStrings.xml><?xml version="1.0" encoding="utf-8"?>
<sst xmlns="http://schemas.openxmlformats.org/spreadsheetml/2006/main" count="926" uniqueCount="310">
  <si>
    <t>Date</t>
  </si>
  <si>
    <t>Montant</t>
  </si>
  <si>
    <t>Solde final :</t>
  </si>
  <si>
    <t>TOTAL</t>
  </si>
  <si>
    <t>INTITULE  ACTION</t>
  </si>
  <si>
    <t>Codes ana.</t>
  </si>
  <si>
    <t>Intitulé actions</t>
  </si>
  <si>
    <t>LZLJG10</t>
  </si>
  <si>
    <t>LZLJG11</t>
  </si>
  <si>
    <t>LZLJG22</t>
  </si>
  <si>
    <t>LZLJG31</t>
  </si>
  <si>
    <t>LZLJG28</t>
  </si>
  <si>
    <t>LZLJG32</t>
  </si>
  <si>
    <t>LZ1 LJG 011</t>
  </si>
  <si>
    <t>LZ1 LJG 010</t>
  </si>
  <si>
    <t>LZ1 LJG 012</t>
  </si>
  <si>
    <t>LZ1 LJG 013</t>
  </si>
  <si>
    <t>LZ1 LJG 021</t>
  </si>
  <si>
    <t>LZ1 LJG 022</t>
  </si>
  <si>
    <t>LZ1 LJG 023</t>
  </si>
  <si>
    <t>LZ1 LJG 028</t>
  </si>
  <si>
    <t>LZ1 LJG 031</t>
  </si>
  <si>
    <t>LZ1 LJG 032</t>
  </si>
  <si>
    <t>LZ1 LJG 035</t>
  </si>
  <si>
    <t>LZ1 LJG 041</t>
  </si>
  <si>
    <t>PROJETS</t>
  </si>
  <si>
    <t>LZLJG21</t>
  </si>
  <si>
    <t>Date facture</t>
  </si>
  <si>
    <t>Régie</t>
  </si>
  <si>
    <t>Fournisseur</t>
  </si>
  <si>
    <t>Précision action</t>
  </si>
  <si>
    <t>Montant total</t>
  </si>
  <si>
    <t>Alimentation</t>
  </si>
  <si>
    <t>Matériel activité</t>
  </si>
  <si>
    <t>Prestataire intervenant</t>
  </si>
  <si>
    <t>Transport</t>
  </si>
  <si>
    <t>Location matériel</t>
  </si>
  <si>
    <t>Autre</t>
  </si>
  <si>
    <t>Intitulé recette</t>
  </si>
  <si>
    <t>E/C</t>
  </si>
  <si>
    <t>TOTAL  DEPENSES</t>
  </si>
  <si>
    <t>TOTAL RECETTES</t>
  </si>
  <si>
    <t>MONTANT ACCORDE</t>
  </si>
  <si>
    <t>MONTANT PREVU</t>
  </si>
  <si>
    <t>SOLDE RESTANT</t>
  </si>
  <si>
    <t>ECART</t>
  </si>
  <si>
    <t>Montant restant à consommer</t>
  </si>
  <si>
    <t>CAF</t>
  </si>
  <si>
    <t>RECAPITULATIF SUIVI BUDGETAIRE 2019</t>
  </si>
  <si>
    <t>LZLJG012</t>
  </si>
  <si>
    <t>LZLJG013</t>
  </si>
  <si>
    <t>LZLJG014</t>
  </si>
  <si>
    <t>LZLJG015</t>
  </si>
  <si>
    <t>LZLJG25</t>
  </si>
  <si>
    <t>LZLJG023</t>
  </si>
  <si>
    <t>LZLJG29</t>
  </si>
  <si>
    <t>LZLJG33</t>
  </si>
  <si>
    <t>LZLJG34</t>
  </si>
  <si>
    <t>LZLJG035</t>
  </si>
  <si>
    <t>LZLJG036</t>
  </si>
  <si>
    <t>LZLJG041</t>
  </si>
  <si>
    <t>LZLJG043</t>
  </si>
  <si>
    <t>LZ1 LJG 014</t>
  </si>
  <si>
    <t>LZ1 LJG 015</t>
  </si>
  <si>
    <t>LZ1 LJG 025</t>
  </si>
  <si>
    <t>LZ1 LJG 029</t>
  </si>
  <si>
    <t>LZ1 LJG 033</t>
  </si>
  <si>
    <t>LZ1 LJG 034</t>
  </si>
  <si>
    <t>LZ1 LJG 036</t>
  </si>
  <si>
    <t>LZ1 LJG 042</t>
  </si>
  <si>
    <t>LZ1 LJG 043</t>
  </si>
  <si>
    <t>LZ1 LJG 044</t>
  </si>
  <si>
    <t>LZLJG0SC</t>
  </si>
  <si>
    <t>LZLJG45</t>
  </si>
  <si>
    <t>Et si on en parlait</t>
  </si>
  <si>
    <t>Kfés des familles</t>
  </si>
  <si>
    <t>Initiatives en familles Hors REAAP</t>
  </si>
  <si>
    <t>Accompagnement au Départ en vacances</t>
  </si>
  <si>
    <t>Escapades</t>
  </si>
  <si>
    <t>Fonctionnement</t>
  </si>
  <si>
    <t>En quête d'initiatives</t>
  </si>
  <si>
    <t>Le Centre Social Hors les murs</t>
  </si>
  <si>
    <t>Qu'est ce qu'un Centre social (Communication)</t>
  </si>
  <si>
    <t>Les jeudis du terminal J</t>
  </si>
  <si>
    <t>Les comités d'usagers</t>
  </si>
  <si>
    <t>La Fête du Printemps</t>
  </si>
  <si>
    <t>Manifestations tout publics</t>
  </si>
  <si>
    <t>PLAIA</t>
  </si>
  <si>
    <t>Les rencontres du Quartier de la Quantinière</t>
  </si>
  <si>
    <t>Consommer autrement</t>
  </si>
  <si>
    <t>Economie de l'échange</t>
  </si>
  <si>
    <t>Espace de vie sociale</t>
  </si>
  <si>
    <t>Séjour intergénérationnel</t>
  </si>
  <si>
    <t>Les RDV Intergénartionnels</t>
  </si>
  <si>
    <t>Les ateliers de vie quotidienne</t>
  </si>
  <si>
    <t>Service civique</t>
  </si>
  <si>
    <t xml:space="preserve"> LZ1 JG 0SC</t>
  </si>
  <si>
    <t>Bulles d'aventures</t>
  </si>
  <si>
    <t>plaquette animation saisonnière</t>
  </si>
  <si>
    <t>Clin d'œil asso N°9</t>
  </si>
  <si>
    <t>Ciné Goûter Rosa Dara</t>
  </si>
  <si>
    <t>super u quantinière</t>
  </si>
  <si>
    <t>galette</t>
  </si>
  <si>
    <t>convivialité</t>
  </si>
  <si>
    <t>bâche ext</t>
  </si>
  <si>
    <t>camilo</t>
  </si>
  <si>
    <t>concert tapas</t>
  </si>
  <si>
    <t>Condors film</t>
  </si>
  <si>
    <t>ciné-gôuter étoile du nord</t>
  </si>
  <si>
    <t>sortie festival ça chauffe</t>
  </si>
  <si>
    <t>développement photo voyage</t>
  </si>
  <si>
    <t>super U quantinière</t>
  </si>
  <si>
    <t>action</t>
  </si>
  <si>
    <t>marie</t>
  </si>
  <si>
    <t>fnac</t>
  </si>
  <si>
    <t>carte du monde</t>
  </si>
  <si>
    <t>toiles</t>
  </si>
  <si>
    <t>bureau vallee</t>
  </si>
  <si>
    <t>feuilles couleur</t>
  </si>
  <si>
    <t>retif</t>
  </si>
  <si>
    <t>nappes</t>
  </si>
  <si>
    <t>chantemur</t>
  </si>
  <si>
    <t>papier peint</t>
  </si>
  <si>
    <t>photocopie</t>
  </si>
  <si>
    <t>conviviliaté camilo</t>
  </si>
  <si>
    <t>France bénévolat</t>
  </si>
  <si>
    <t>adhésion</t>
  </si>
  <si>
    <t>Interfel</t>
  </si>
  <si>
    <t>participation usagers: 4€ (atelier + repas)</t>
  </si>
  <si>
    <t>comptoir d'asie</t>
  </si>
  <si>
    <t>repas partagé</t>
  </si>
  <si>
    <t>maghreb saveurs</t>
  </si>
  <si>
    <t>super U pyramide</t>
  </si>
  <si>
    <t>ramdam</t>
  </si>
  <si>
    <t>E</t>
  </si>
  <si>
    <t>octobre</t>
  </si>
  <si>
    <t>C</t>
  </si>
  <si>
    <t>SETIG Imprimerie</t>
  </si>
  <si>
    <t>carte postale ANCV</t>
  </si>
  <si>
    <t>supermarché d'angers</t>
  </si>
  <si>
    <t>carrefour</t>
  </si>
  <si>
    <t>conviviliaté camilo (pain)</t>
  </si>
  <si>
    <t>sortie festival</t>
  </si>
  <si>
    <t>x</t>
  </si>
  <si>
    <t>deco</t>
  </si>
  <si>
    <t>plaquette avril</t>
  </si>
  <si>
    <t>intervention diététicienne</t>
  </si>
  <si>
    <t>atelier créatif de février</t>
  </si>
  <si>
    <t>bod'action sadel</t>
  </si>
  <si>
    <t>olivier le magicien</t>
  </si>
  <si>
    <t>spectacle</t>
  </si>
  <si>
    <t>fauteuil extérieur</t>
  </si>
  <si>
    <t>déco été</t>
  </si>
  <si>
    <t>sortie opéra</t>
  </si>
  <si>
    <t>cordier</t>
  </si>
  <si>
    <t>spectacle tizi</t>
  </si>
  <si>
    <t>avril</t>
  </si>
  <si>
    <t>ferme d'elizea</t>
  </si>
  <si>
    <t>convivialite matin</t>
  </si>
  <si>
    <t>fontaine aux ânes</t>
  </si>
  <si>
    <t>peche a la ligne</t>
  </si>
  <si>
    <t>manège</t>
  </si>
  <si>
    <t>etabli</t>
  </si>
  <si>
    <t>bagad men glaz</t>
  </si>
  <si>
    <t>funk west</t>
  </si>
  <si>
    <t>setig</t>
  </si>
  <si>
    <t>affiche</t>
  </si>
  <si>
    <t>tract</t>
  </si>
  <si>
    <t>sacem</t>
  </si>
  <si>
    <t>matériel péda (peinture)</t>
  </si>
  <si>
    <t>alimentation</t>
  </si>
  <si>
    <t>mondial tissu</t>
  </si>
  <si>
    <t>goûter spectacle</t>
  </si>
  <si>
    <t>établi</t>
  </si>
  <si>
    <t>confection des pnouf avril 2019</t>
  </si>
  <si>
    <t>brico dépôt</t>
  </si>
  <si>
    <t>bar palette</t>
  </si>
  <si>
    <t>photo + fauteuil ext</t>
  </si>
  <si>
    <t>créaventure</t>
  </si>
  <si>
    <t>angers sco rudby</t>
  </si>
  <si>
    <t>enquête policière QQ</t>
  </si>
  <si>
    <t>animation de prox QQ</t>
  </si>
  <si>
    <t>bras tendu</t>
  </si>
  <si>
    <t>animation prox cirque QQ</t>
  </si>
  <si>
    <t>peinture bar palette</t>
  </si>
  <si>
    <t>bar palette (tasseau équerre…)</t>
  </si>
  <si>
    <t>los camileros</t>
  </si>
  <si>
    <t>groupe musical grande tablée</t>
  </si>
  <si>
    <t>ouest animation</t>
  </si>
  <si>
    <t>jardinerie jacques briand</t>
  </si>
  <si>
    <t>Super U quantinière</t>
  </si>
  <si>
    <t>convivialité concert tapas + boissons</t>
  </si>
  <si>
    <t>boulangerie rose</t>
  </si>
  <si>
    <t>boissons suppl</t>
  </si>
  <si>
    <t>saucisses/ frites suppl</t>
  </si>
  <si>
    <t>crêpes et boissons</t>
  </si>
  <si>
    <t>saucisses frites</t>
  </si>
  <si>
    <t>frites</t>
  </si>
  <si>
    <t>note de frais christine</t>
  </si>
  <si>
    <t>martin etienne</t>
  </si>
  <si>
    <t>note de frais</t>
  </si>
  <si>
    <t>relooking</t>
  </si>
  <si>
    <t>sortie piscine</t>
  </si>
  <si>
    <t>orange</t>
  </si>
  <si>
    <t>hellios</t>
  </si>
  <si>
    <t>leroy merlin</t>
  </si>
  <si>
    <t>delta bureau</t>
  </si>
  <si>
    <t>note de frais marie</t>
  </si>
  <si>
    <t>LG Système</t>
  </si>
  <si>
    <t>portable marie et clélia</t>
  </si>
  <si>
    <t>carte de visite</t>
  </si>
  <si>
    <t>copieur</t>
  </si>
  <si>
    <t>grande tablée</t>
  </si>
  <si>
    <t xml:space="preserve">juillet </t>
  </si>
  <si>
    <t>clélia</t>
  </si>
  <si>
    <t>entrée piscine</t>
  </si>
  <si>
    <t>stationnement parking</t>
  </si>
  <si>
    <t>liddl</t>
  </si>
  <si>
    <t>chocolat jeu de piste</t>
  </si>
  <si>
    <t>note de frais clélia</t>
  </si>
  <si>
    <t>tissu octobre rose</t>
  </si>
  <si>
    <t>tissu de la mine</t>
  </si>
  <si>
    <t>hema</t>
  </si>
  <si>
    <t>parc à jouer</t>
  </si>
  <si>
    <t>alternatri</t>
  </si>
  <si>
    <t>La Chevalerie</t>
  </si>
  <si>
    <t>bio seau éco</t>
  </si>
  <si>
    <t>armoire cuisine</t>
  </si>
  <si>
    <t>ventilateur</t>
  </si>
  <si>
    <t>superU Quantinière</t>
  </si>
  <si>
    <t>sadel</t>
  </si>
  <si>
    <t>centrakor</t>
  </si>
  <si>
    <t>secours populaire</t>
  </si>
  <si>
    <t>atout marques</t>
  </si>
  <si>
    <t>T. shirt</t>
  </si>
  <si>
    <t>CJS</t>
  </si>
  <si>
    <t>Déchetterie</t>
  </si>
  <si>
    <t>Parc à jouer</t>
  </si>
  <si>
    <t>l'ardoisière</t>
  </si>
  <si>
    <t>pain et chouquette atelier cuisine</t>
  </si>
  <si>
    <t>veillée d'été juillet</t>
  </si>
  <si>
    <t>Super U Longué</t>
  </si>
  <si>
    <t>ricotta repas partagé</t>
  </si>
  <si>
    <t>pharmacie Buron</t>
  </si>
  <si>
    <t>animation de prox</t>
  </si>
  <si>
    <t>atelier jeux d'eau</t>
  </si>
  <si>
    <t>cabane oiseau</t>
  </si>
  <si>
    <t>atelier repas partagé</t>
  </si>
  <si>
    <t>frais autoroute groupe musical</t>
  </si>
  <si>
    <t>gazoil</t>
  </si>
  <si>
    <t>dépliant clin d'œil</t>
  </si>
  <si>
    <t>danimation saisonnière</t>
  </si>
  <si>
    <t>carte postale</t>
  </si>
  <si>
    <t>brochure</t>
  </si>
  <si>
    <t>micro casque</t>
  </si>
  <si>
    <t>pitchin ergo</t>
  </si>
  <si>
    <t>u quantinière</t>
  </si>
  <si>
    <t>BNP parisbas</t>
  </si>
  <si>
    <t>regie clélia</t>
  </si>
  <si>
    <t>loire discovery vintage</t>
  </si>
  <si>
    <t>dont Acompte</t>
  </si>
  <si>
    <t>rêve de loire</t>
  </si>
  <si>
    <t>ancv</t>
  </si>
  <si>
    <t>loc 2 minibus</t>
  </si>
  <si>
    <t>Gite belvedere</t>
  </si>
  <si>
    <t>octobre rose</t>
  </si>
  <si>
    <t>ressourcerie</t>
  </si>
  <si>
    <t>achat alimentation autofinancement</t>
  </si>
  <si>
    <t>apero retour bilan</t>
  </si>
  <si>
    <t>bénéfice restauration midi + goûter: 321</t>
  </si>
  <si>
    <t>participation jeunes terminal J (AJV)</t>
  </si>
  <si>
    <t>favry</t>
  </si>
  <si>
    <t>convivialité concert tapas</t>
  </si>
  <si>
    <t xml:space="preserve">convivialité concert tapas </t>
  </si>
  <si>
    <t>amazon</t>
  </si>
  <si>
    <t>electronic loisirs</t>
  </si>
  <si>
    <t>rétif</t>
  </si>
  <si>
    <t>août</t>
  </si>
  <si>
    <t>internet de janvier à décembre</t>
  </si>
  <si>
    <t>de janvier à décembre</t>
  </si>
  <si>
    <t>janv et avril juillet</t>
  </si>
  <si>
    <t>sfr fixe</t>
  </si>
  <si>
    <t>collecte de septembre à décembre</t>
  </si>
  <si>
    <t>FLAAVS: 400€</t>
  </si>
  <si>
    <t>sav pyramide</t>
  </si>
  <si>
    <t>lave-vaisselle</t>
  </si>
  <si>
    <t>brochure CS</t>
  </si>
  <si>
    <t>clin d'œil asso nov à janvier</t>
  </si>
  <si>
    <t>eveil musical</t>
  </si>
  <si>
    <t>école de musique</t>
  </si>
  <si>
    <t>jardiprix</t>
  </si>
  <si>
    <t>convivialité marche de fin d'année</t>
  </si>
  <si>
    <t>la boite à pizza</t>
  </si>
  <si>
    <t>super U Longué</t>
  </si>
  <si>
    <t>agenda</t>
  </si>
  <si>
    <t>repas 2 pers formation 1911</t>
  </si>
  <si>
    <t>chien de traineau</t>
  </si>
  <si>
    <t>Chien de traineau</t>
  </si>
  <si>
    <t>Sacem 18/10 concert tapas</t>
  </si>
  <si>
    <t>pasquier</t>
  </si>
  <si>
    <t>com marché de fin d'année</t>
  </si>
  <si>
    <t>plaquette générale</t>
  </si>
  <si>
    <t>plaquette octobre</t>
  </si>
  <si>
    <t>plaquette décembre</t>
  </si>
  <si>
    <t>gifi</t>
  </si>
  <si>
    <t>Participation usagers</t>
  </si>
  <si>
    <t>action d'autofinancement</t>
  </si>
  <si>
    <t>Participation Centres sociaux</t>
  </si>
  <si>
    <t>SEJOUR INTERG</t>
  </si>
  <si>
    <t>courses sur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</si>
</sst>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#,##0\ &quot;€&quot;"/>
    <numFmt numFmtId="165" formatCode="[$-40C]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3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Border="1"/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/>
    <xf numFmtId="165" fontId="0" fillId="0" borderId="5" xfId="0" applyNumberFormat="1" applyBorder="1" applyProtection="1">
      <protection locked="0"/>
    </xf>
    <xf numFmtId="0" fontId="0" fillId="0" borderId="1" xfId="0" applyBorder="1" applyProtection="1"/>
    <xf numFmtId="165" fontId="0" fillId="3" borderId="1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6" xfId="0" applyFill="1" applyBorder="1" applyProtection="1"/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6" xfId="0" applyFill="1" applyBorder="1" applyProtection="1"/>
    <xf numFmtId="165" fontId="1" fillId="0" borderId="1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Protection="1"/>
    <xf numFmtId="0" fontId="1" fillId="0" borderId="5" xfId="0" applyFont="1" applyBorder="1" applyProtection="1">
      <protection locked="0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Fill="1" applyBorder="1" applyProtection="1"/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65" fontId="0" fillId="0" borderId="9" xfId="0" applyNumberFormat="1" applyBorder="1" applyProtection="1">
      <protection locked="0"/>
    </xf>
    <xf numFmtId="0" fontId="0" fillId="0" borderId="8" xfId="0" applyBorder="1" applyProtection="1"/>
    <xf numFmtId="0" fontId="0" fillId="0" borderId="8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Protection="1">
      <protection locked="0"/>
    </xf>
    <xf numFmtId="0" fontId="0" fillId="0" borderId="0" xfId="0" applyFont="1" applyProtection="1">
      <protection locked="0"/>
    </xf>
    <xf numFmtId="14" fontId="0" fillId="0" borderId="9" xfId="0" applyNumberFormat="1" applyFont="1" applyFill="1" applyBorder="1" applyAlignment="1" applyProtection="1">
      <alignment vertical="center" wrapText="1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10" xfId="0" applyBorder="1" applyProtection="1">
      <protection locked="0"/>
    </xf>
    <xf numFmtId="165" fontId="0" fillId="0" borderId="11" xfId="0" applyNumberFormat="1" applyBorder="1" applyProtection="1">
      <protection locked="0"/>
    </xf>
    <xf numFmtId="0" fontId="0" fillId="0" borderId="10" xfId="0" applyBorder="1" applyProtection="1"/>
    <xf numFmtId="0" fontId="8" fillId="0" borderId="1" xfId="0" applyFont="1" applyFill="1" applyBorder="1" applyProtection="1"/>
    <xf numFmtId="0" fontId="9" fillId="0" borderId="1" xfId="0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0" fontId="0" fillId="0" borderId="0" xfId="0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Protection="1"/>
    <xf numFmtId="165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0" fillId="0" borderId="8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0" fontId="0" fillId="0" borderId="1" xfId="0" applyFont="1" applyBorder="1" applyProtection="1">
      <protection locked="0"/>
    </xf>
    <xf numFmtId="0" fontId="0" fillId="0" borderId="8" xfId="0" applyFill="1" applyBorder="1" applyProtection="1"/>
    <xf numFmtId="165" fontId="0" fillId="0" borderId="1" xfId="0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165" fontId="0" fillId="0" borderId="1" xfId="0" applyNumberFormat="1" applyFont="1" applyFill="1" applyBorder="1" applyAlignment="1" applyProtection="1">
      <alignment vertical="center" wrapText="1"/>
      <protection locked="0"/>
    </xf>
    <xf numFmtId="165" fontId="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165" fontId="8" fillId="0" borderId="1" xfId="0" applyNumberFormat="1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165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0" xfId="0" applyFill="1" applyBorder="1" applyProtection="1"/>
    <xf numFmtId="165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right" vertical="center" wrapText="1"/>
      <protection locked="0"/>
    </xf>
    <xf numFmtId="165" fontId="0" fillId="0" borderId="9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165" fontId="0" fillId="0" borderId="5" xfId="0" applyNumberFormat="1" applyFill="1" applyBorder="1" applyProtection="1">
      <protection locked="0"/>
    </xf>
    <xf numFmtId="165" fontId="0" fillId="0" borderId="1" xfId="0" applyNumberFormat="1" applyFill="1" applyBorder="1" applyAlignment="1" applyProtection="1">
      <alignment horizontal="center"/>
      <protection locked="0"/>
    </xf>
    <xf numFmtId="165" fontId="9" fillId="0" borderId="1" xfId="0" applyNumberFormat="1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17" fontId="9" fillId="0" borderId="1" xfId="0" applyNumberFormat="1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7" fillId="0" borderId="0" xfId="0" applyNumberFormat="1" applyFont="1" applyFill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</xf>
    <xf numFmtId="165" fontId="9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4" fontId="0" fillId="0" borderId="1" xfId="0" applyNumberFormat="1" applyBorder="1" applyProtection="1">
      <protection locked="0"/>
    </xf>
    <xf numFmtId="0" fontId="9" fillId="3" borderId="1" xfId="0" applyFont="1" applyFill="1" applyBorder="1" applyProtection="1"/>
    <xf numFmtId="0" fontId="0" fillId="3" borderId="1" xfId="0" applyFont="1" applyFill="1" applyBorder="1" applyAlignment="1" applyProtection="1">
      <alignment horizontal="right" vertical="center" wrapText="1"/>
      <protection locked="0"/>
    </xf>
    <xf numFmtId="0" fontId="0" fillId="3" borderId="8" xfId="0" applyFont="1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Protection="1">
      <protection locked="0"/>
    </xf>
    <xf numFmtId="0" fontId="0" fillId="5" borderId="1" xfId="0" applyFill="1" applyBorder="1" applyProtection="1"/>
    <xf numFmtId="6" fontId="0" fillId="3" borderId="1" xfId="0" applyNumberFormat="1" applyFill="1" applyBorder="1" applyProtection="1"/>
    <xf numFmtId="0" fontId="0" fillId="3" borderId="1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Protection="1"/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3" borderId="1" xfId="0" applyFont="1" applyFill="1" applyBorder="1" applyProtection="1"/>
    <xf numFmtId="0" fontId="0" fillId="3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C26" sqref="C26"/>
    </sheetView>
  </sheetViews>
  <sheetFormatPr baseColWidth="10" defaultRowHeight="15" x14ac:dyDescent="0.25"/>
  <cols>
    <col min="1" max="1" width="11.28515625" style="8" customWidth="1"/>
    <col min="2" max="2" width="27.85546875" style="8" customWidth="1"/>
    <col min="3" max="3" width="13.5703125" style="8" customWidth="1"/>
    <col min="4" max="4" width="27.140625" style="8" customWidth="1"/>
    <col min="5" max="5" width="42.42578125" style="8" customWidth="1"/>
    <col min="6" max="6" width="23" style="8" hidden="1" customWidth="1"/>
    <col min="7" max="16384" width="11.42578125" style="8"/>
  </cols>
  <sheetData>
    <row r="1" spans="1:7" ht="21" x14ac:dyDescent="0.35">
      <c r="A1" s="130" t="s">
        <v>48</v>
      </c>
      <c r="B1" s="130"/>
      <c r="C1" s="130"/>
      <c r="D1" s="130"/>
      <c r="E1" s="130"/>
      <c r="F1" s="130"/>
    </row>
    <row r="2" spans="1:7" ht="52.5" customHeight="1" x14ac:dyDescent="0.25">
      <c r="A2" s="98" t="s">
        <v>5</v>
      </c>
      <c r="B2" s="98" t="s">
        <v>6</v>
      </c>
      <c r="C2" s="99" t="s">
        <v>46</v>
      </c>
      <c r="D2" s="132" t="s">
        <v>25</v>
      </c>
      <c r="E2" s="132"/>
      <c r="F2" s="132"/>
    </row>
    <row r="3" spans="1:7" ht="50.25" customHeight="1" x14ac:dyDescent="0.25">
      <c r="A3" s="54" t="s">
        <v>14</v>
      </c>
      <c r="B3" s="54" t="s">
        <v>79</v>
      </c>
      <c r="C3" s="109">
        <f>Fonctionnement!C2</f>
        <v>-67.329999999999927</v>
      </c>
      <c r="D3" s="129"/>
      <c r="E3" s="129"/>
      <c r="F3" s="129"/>
    </row>
    <row r="4" spans="1:7" ht="56.25" customHeight="1" x14ac:dyDescent="0.25">
      <c r="A4" s="11" t="s">
        <v>13</v>
      </c>
      <c r="B4" s="11" t="s">
        <v>80</v>
      </c>
      <c r="C4" s="109">
        <f>'En quête d''initiatives'!C2:E2</f>
        <v>134.64999999999992</v>
      </c>
      <c r="D4" s="131"/>
      <c r="E4" s="131"/>
      <c r="F4" s="131"/>
    </row>
    <row r="5" spans="1:7" ht="55.5" customHeight="1" x14ac:dyDescent="0.25">
      <c r="A5" s="11" t="s">
        <v>15</v>
      </c>
      <c r="B5" s="11" t="s">
        <v>81</v>
      </c>
      <c r="C5" s="109">
        <v>7</v>
      </c>
      <c r="D5" s="133"/>
      <c r="E5" s="133"/>
      <c r="F5" s="133"/>
    </row>
    <row r="6" spans="1:7" ht="56.25" customHeight="1" x14ac:dyDescent="0.25">
      <c r="A6" s="11" t="s">
        <v>16</v>
      </c>
      <c r="B6" s="100" t="s">
        <v>82</v>
      </c>
      <c r="C6" s="109">
        <v>200</v>
      </c>
      <c r="D6" s="128"/>
      <c r="E6" s="128"/>
      <c r="F6" s="128"/>
    </row>
    <row r="7" spans="1:7" ht="60" customHeight="1" x14ac:dyDescent="0.25">
      <c r="A7" s="11" t="s">
        <v>62</v>
      </c>
      <c r="B7" s="11" t="s">
        <v>83</v>
      </c>
      <c r="C7" s="109">
        <v>28</v>
      </c>
      <c r="D7" s="128"/>
      <c r="E7" s="128"/>
      <c r="F7" s="128"/>
    </row>
    <row r="8" spans="1:7" ht="60" customHeight="1" x14ac:dyDescent="0.25">
      <c r="A8" s="11" t="s">
        <v>63</v>
      </c>
      <c r="B8" s="11" t="s">
        <v>84</v>
      </c>
      <c r="C8" s="109">
        <v>0</v>
      </c>
      <c r="D8" s="133"/>
      <c r="E8" s="133"/>
      <c r="F8" s="133"/>
    </row>
    <row r="9" spans="1:7" ht="57.75" customHeight="1" x14ac:dyDescent="0.25">
      <c r="A9" s="11" t="s">
        <v>17</v>
      </c>
      <c r="B9" s="11" t="s">
        <v>74</v>
      </c>
      <c r="C9" s="109">
        <f>'Et si on en parlait'!C2:E2</f>
        <v>2200</v>
      </c>
      <c r="D9" s="131"/>
      <c r="E9" s="131"/>
      <c r="F9" s="131"/>
    </row>
    <row r="10" spans="1:7" ht="59.25" customHeight="1" x14ac:dyDescent="0.25">
      <c r="A10" s="11" t="s">
        <v>18</v>
      </c>
      <c r="B10" s="11" t="s">
        <v>75</v>
      </c>
      <c r="C10" s="109">
        <f>'cafe des familles'!C2:E2</f>
        <v>2400</v>
      </c>
      <c r="D10" s="128"/>
      <c r="E10" s="128"/>
      <c r="F10" s="128"/>
      <c r="G10" s="101"/>
    </row>
    <row r="11" spans="1:7" ht="51.75" customHeight="1" x14ac:dyDescent="0.25">
      <c r="A11" s="11" t="s">
        <v>19</v>
      </c>
      <c r="B11" s="11" t="s">
        <v>97</v>
      </c>
      <c r="C11" s="109">
        <f>'Bulle d''aventures Reaap'!C2:E2</f>
        <v>2546</v>
      </c>
      <c r="D11" s="128"/>
      <c r="E11" s="128"/>
      <c r="F11" s="128"/>
    </row>
    <row r="12" spans="1:7" ht="47.25" customHeight="1" x14ac:dyDescent="0.25">
      <c r="A12" s="11" t="s">
        <v>64</v>
      </c>
      <c r="B12" s="100" t="s">
        <v>76</v>
      </c>
      <c r="C12" s="109">
        <f>'Initiatives en famille Hors rea'!C2:E2</f>
        <v>-13.899999999999977</v>
      </c>
      <c r="D12" s="128"/>
      <c r="E12" s="128"/>
      <c r="F12" s="128"/>
    </row>
    <row r="13" spans="1:7" ht="47.25" customHeight="1" x14ac:dyDescent="0.25">
      <c r="A13" s="11" t="s">
        <v>20</v>
      </c>
      <c r="B13" s="100" t="s">
        <v>77</v>
      </c>
      <c r="C13" s="109">
        <f>'accompagnement vacances'!C2:E2</f>
        <v>6500</v>
      </c>
      <c r="D13" s="128"/>
      <c r="E13" s="128"/>
      <c r="F13" s="128"/>
    </row>
    <row r="14" spans="1:7" ht="54" customHeight="1" x14ac:dyDescent="0.25">
      <c r="A14" s="11" t="s">
        <v>65</v>
      </c>
      <c r="B14" s="11" t="s">
        <v>78</v>
      </c>
      <c r="C14" s="109">
        <f>'escapades et WE'!C2:E2</f>
        <v>-8.0500000000001819</v>
      </c>
      <c r="D14" s="133"/>
      <c r="E14" s="133"/>
      <c r="F14" s="133"/>
    </row>
    <row r="15" spans="1:7" ht="48" customHeight="1" x14ac:dyDescent="0.25">
      <c r="A15" s="11" t="s">
        <v>21</v>
      </c>
      <c r="B15" s="100" t="s">
        <v>85</v>
      </c>
      <c r="C15" s="109">
        <f>'fête du printemps'!C2:E2</f>
        <v>40.410000000000537</v>
      </c>
      <c r="D15" s="133"/>
      <c r="E15" s="133"/>
      <c r="F15" s="133"/>
    </row>
    <row r="16" spans="1:7" ht="57" customHeight="1" x14ac:dyDescent="0.25">
      <c r="A16" s="102" t="s">
        <v>22</v>
      </c>
      <c r="B16" s="75" t="s">
        <v>86</v>
      </c>
      <c r="C16" s="109">
        <f>'manif tout public'!C2:E2</f>
        <v>193.1400000000001</v>
      </c>
      <c r="D16" s="129"/>
      <c r="E16" s="129"/>
      <c r="F16" s="129"/>
    </row>
    <row r="17" spans="1:6" ht="54.75" customHeight="1" x14ac:dyDescent="0.25">
      <c r="A17" s="102" t="s">
        <v>66</v>
      </c>
      <c r="B17" s="75" t="s">
        <v>87</v>
      </c>
      <c r="C17" s="109">
        <f>PLAIA!C2</f>
        <v>-1.75</v>
      </c>
      <c r="D17" s="126"/>
      <c r="E17" s="127"/>
      <c r="F17" s="102"/>
    </row>
    <row r="18" spans="1:6" ht="51.75" customHeight="1" x14ac:dyDescent="0.25">
      <c r="A18" s="102" t="s">
        <v>67</v>
      </c>
      <c r="B18" s="103" t="s">
        <v>88</v>
      </c>
      <c r="C18" s="109">
        <f>'les rencontres du Quartier Q'!C2:E2</f>
        <v>38.5</v>
      </c>
      <c r="D18" s="126"/>
      <c r="E18" s="127"/>
      <c r="F18" s="102"/>
    </row>
    <row r="19" spans="1:6" ht="57" customHeight="1" x14ac:dyDescent="0.25">
      <c r="A19" s="102" t="s">
        <v>23</v>
      </c>
      <c r="B19" s="75" t="s">
        <v>89</v>
      </c>
      <c r="C19" s="109">
        <f>'consommer autrement'!C2:E2</f>
        <v>0</v>
      </c>
      <c r="D19" s="104"/>
      <c r="E19" s="105"/>
      <c r="F19" s="102"/>
    </row>
    <row r="20" spans="1:6" ht="57" customHeight="1" x14ac:dyDescent="0.25">
      <c r="A20" s="11" t="s">
        <v>68</v>
      </c>
      <c r="B20" s="75" t="s">
        <v>90</v>
      </c>
      <c r="C20" s="109">
        <f>'Economie de l''échange'!C2:E2</f>
        <v>300</v>
      </c>
      <c r="D20" s="129"/>
      <c r="E20" s="129"/>
      <c r="F20" s="129"/>
    </row>
    <row r="21" spans="1:6" ht="56.25" customHeight="1" x14ac:dyDescent="0.25">
      <c r="A21" s="11" t="s">
        <v>24</v>
      </c>
      <c r="B21" s="75" t="s">
        <v>91</v>
      </c>
      <c r="C21" s="109">
        <f>'Espace de vie sociale'!C2:E2</f>
        <v>-7.7599999999999909</v>
      </c>
      <c r="D21" s="126"/>
      <c r="E21" s="127"/>
      <c r="F21" s="102"/>
    </row>
    <row r="22" spans="1:6" ht="59.25" customHeight="1" x14ac:dyDescent="0.25">
      <c r="A22" s="11" t="s">
        <v>69</v>
      </c>
      <c r="B22" s="75" t="s">
        <v>92</v>
      </c>
      <c r="C22" s="109" t="e">
        <f>'Séjour intergénérationnel'!#REF!</f>
        <v>#REF!</v>
      </c>
      <c r="D22" s="126"/>
      <c r="E22" s="127"/>
      <c r="F22" s="102"/>
    </row>
    <row r="23" spans="1:6" ht="57.75" customHeight="1" x14ac:dyDescent="0.25">
      <c r="A23" s="11" t="s">
        <v>70</v>
      </c>
      <c r="B23" s="75" t="s">
        <v>93</v>
      </c>
      <c r="C23" s="109">
        <f>'Les RDV Intergé'!C2:E2</f>
        <v>418.99</v>
      </c>
      <c r="D23" s="126"/>
      <c r="E23" s="127"/>
      <c r="F23" s="102"/>
    </row>
    <row r="24" spans="1:6" ht="57" customHeight="1" x14ac:dyDescent="0.25">
      <c r="A24" s="11" t="s">
        <v>71</v>
      </c>
      <c r="B24" s="75" t="s">
        <v>94</v>
      </c>
      <c r="C24" s="109">
        <f>'Atelier vie Quot.'!C2:E2</f>
        <v>-16.400000000000006</v>
      </c>
      <c r="D24" s="104"/>
      <c r="E24" s="105"/>
      <c r="F24" s="102"/>
    </row>
    <row r="25" spans="1:6" ht="54" customHeight="1" x14ac:dyDescent="0.25">
      <c r="A25" s="106" t="s">
        <v>96</v>
      </c>
      <c r="B25" s="75" t="s">
        <v>95</v>
      </c>
      <c r="C25" s="109">
        <f>'service civique'!C2:E2</f>
        <v>849.6</v>
      </c>
      <c r="D25" s="126"/>
      <c r="E25" s="127"/>
      <c r="F25" s="102"/>
    </row>
    <row r="26" spans="1:6" ht="17.25" x14ac:dyDescent="0.3">
      <c r="B26" s="107" t="s">
        <v>3</v>
      </c>
      <c r="C26" s="108" t="e">
        <f>SUM(C3:C25)</f>
        <v>#REF!</v>
      </c>
    </row>
    <row r="27" spans="1:6" ht="17.25" x14ac:dyDescent="0.3">
      <c r="B27" s="107"/>
      <c r="C27" s="108"/>
    </row>
    <row r="28" spans="1:6" x14ac:dyDescent="0.25">
      <c r="A28" s="49"/>
      <c r="B28" s="49"/>
    </row>
    <row r="29" spans="1:6" x14ac:dyDescent="0.25">
      <c r="A29" s="49"/>
      <c r="B29" s="49"/>
    </row>
  </sheetData>
  <sheetProtection formatCells="0" formatColumns="0" formatRows="0" insertColumns="0" insertRows="0"/>
  <mergeCells count="23">
    <mergeCell ref="D21:E21"/>
    <mergeCell ref="D22:E22"/>
    <mergeCell ref="D23:E23"/>
    <mergeCell ref="D25:E25"/>
    <mergeCell ref="A1:F1"/>
    <mergeCell ref="D9:F9"/>
    <mergeCell ref="D2:F2"/>
    <mergeCell ref="D4:F4"/>
    <mergeCell ref="D3:F3"/>
    <mergeCell ref="D6:F6"/>
    <mergeCell ref="D7:F7"/>
    <mergeCell ref="D5:F5"/>
    <mergeCell ref="D8:F8"/>
    <mergeCell ref="D14:F14"/>
    <mergeCell ref="D15:F15"/>
    <mergeCell ref="D20:F20"/>
    <mergeCell ref="D17:E17"/>
    <mergeCell ref="D18:E18"/>
    <mergeCell ref="D10:F10"/>
    <mergeCell ref="D11:F11"/>
    <mergeCell ref="D12:F12"/>
    <mergeCell ref="D13:F13"/>
    <mergeCell ref="D16:F1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workbookViewId="0">
      <selection activeCell="B2" sqref="B2"/>
    </sheetView>
  </sheetViews>
  <sheetFormatPr baseColWidth="10" defaultRowHeight="15" x14ac:dyDescent="0.25"/>
  <cols>
    <col min="1" max="1" width="11.42578125" style="8"/>
    <col min="2" max="2" width="15.85546875" style="8" bestFit="1" customWidth="1"/>
    <col min="3" max="3" width="19" style="8" bestFit="1" customWidth="1"/>
    <col min="4" max="4" width="30.42578125" style="8" bestFit="1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54</v>
      </c>
      <c r="B2" s="1" t="s">
        <v>2</v>
      </c>
      <c r="C2" s="135">
        <f>E37</f>
        <v>2546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/>
      <c r="B5" s="53"/>
      <c r="C5" s="54"/>
      <c r="D5" s="54"/>
      <c r="E5" s="30"/>
      <c r="F5" s="11"/>
      <c r="G5" s="11"/>
      <c r="H5" s="11"/>
      <c r="I5" s="11"/>
      <c r="J5" s="11"/>
      <c r="K5" s="11"/>
      <c r="L5" s="11"/>
      <c r="N5" s="87"/>
      <c r="O5" s="54"/>
      <c r="P5" s="54"/>
      <c r="Q5" s="30"/>
    </row>
    <row r="6" spans="1:17" x14ac:dyDescent="0.25">
      <c r="A6" s="53"/>
      <c r="B6" s="53"/>
      <c r="C6" s="54"/>
      <c r="D6" s="54"/>
      <c r="E6" s="30"/>
      <c r="F6" s="11"/>
      <c r="G6" s="11"/>
      <c r="H6" s="11"/>
      <c r="I6" s="11"/>
      <c r="J6" s="11"/>
      <c r="K6" s="11"/>
      <c r="L6" s="11"/>
      <c r="N6" s="87"/>
      <c r="O6" s="54"/>
      <c r="P6" s="54"/>
      <c r="Q6" s="30"/>
    </row>
    <row r="7" spans="1:17" x14ac:dyDescent="0.25">
      <c r="A7" s="53"/>
      <c r="B7" s="53"/>
      <c r="C7" s="54"/>
      <c r="D7" s="54"/>
      <c r="E7" s="30"/>
      <c r="F7" s="11"/>
      <c r="G7" s="11"/>
      <c r="H7" s="11"/>
      <c r="I7" s="11"/>
      <c r="J7" s="11"/>
      <c r="K7" s="11"/>
      <c r="L7" s="11"/>
      <c r="N7" s="87"/>
      <c r="O7" s="54"/>
      <c r="P7" s="54"/>
      <c r="Q7" s="30"/>
    </row>
    <row r="8" spans="1:17" x14ac:dyDescent="0.25">
      <c r="A8" s="53"/>
      <c r="B8" s="53"/>
      <c r="C8" s="54"/>
      <c r="D8" s="54"/>
      <c r="E8" s="30"/>
      <c r="F8" s="11"/>
      <c r="G8" s="11"/>
      <c r="H8" s="11"/>
      <c r="I8" s="11"/>
      <c r="J8" s="11"/>
      <c r="K8" s="11"/>
      <c r="L8" s="11"/>
      <c r="N8" s="87"/>
      <c r="O8" s="54"/>
      <c r="P8" s="54"/>
      <c r="Q8" s="30"/>
    </row>
    <row r="9" spans="1:17" x14ac:dyDescent="0.25">
      <c r="A9" s="53"/>
      <c r="B9" s="53"/>
      <c r="C9" s="54"/>
      <c r="D9" s="54"/>
      <c r="E9" s="30"/>
      <c r="F9" s="11"/>
      <c r="G9" s="11"/>
      <c r="H9" s="11"/>
      <c r="I9" s="11"/>
      <c r="J9" s="11"/>
      <c r="K9" s="11"/>
      <c r="L9" s="11"/>
      <c r="N9" s="87"/>
      <c r="O9" s="54"/>
      <c r="P9" s="54"/>
      <c r="Q9" s="30"/>
    </row>
    <row r="10" spans="1:17" x14ac:dyDescent="0.25">
      <c r="A10" s="53"/>
      <c r="B10" s="53"/>
      <c r="C10" s="54"/>
      <c r="D10" s="54"/>
      <c r="E10" s="30"/>
      <c r="F10" s="11"/>
      <c r="G10" s="11"/>
      <c r="H10" s="11"/>
      <c r="I10" s="11"/>
      <c r="J10" s="11"/>
      <c r="K10" s="11"/>
      <c r="L10" s="11"/>
      <c r="N10" s="87"/>
      <c r="O10" s="54"/>
      <c r="P10" s="54"/>
      <c r="Q10" s="30"/>
    </row>
    <row r="11" spans="1:17" x14ac:dyDescent="0.25">
      <c r="A11" s="53"/>
      <c r="B11" s="53"/>
      <c r="C11" s="54"/>
      <c r="D11" s="54"/>
      <c r="E11" s="30"/>
      <c r="F11" s="11"/>
      <c r="G11" s="11"/>
      <c r="H11" s="11"/>
      <c r="I11" s="11"/>
      <c r="J11" s="11"/>
      <c r="K11" s="11"/>
      <c r="L11" s="11"/>
      <c r="N11" s="87"/>
      <c r="O11" s="54"/>
      <c r="P11" s="54"/>
      <c r="Q11" s="30"/>
    </row>
    <row r="12" spans="1:17" x14ac:dyDescent="0.25">
      <c r="A12" s="53"/>
      <c r="B12" s="53"/>
      <c r="C12" s="54"/>
      <c r="D12" s="54"/>
      <c r="E12" s="30"/>
      <c r="F12" s="11"/>
      <c r="G12" s="11"/>
      <c r="H12" s="11"/>
      <c r="I12" s="11"/>
      <c r="J12" s="11"/>
      <c r="K12" s="11"/>
      <c r="L12" s="11"/>
      <c r="N12" s="87"/>
      <c r="O12" s="54"/>
      <c r="P12" s="54"/>
      <c r="Q12" s="30"/>
    </row>
    <row r="13" spans="1:17" x14ac:dyDescent="0.25">
      <c r="A13" s="53"/>
      <c r="B13" s="53"/>
      <c r="C13" s="54"/>
      <c r="D13" s="54"/>
      <c r="E13" s="30"/>
      <c r="F13" s="11"/>
      <c r="G13" s="11"/>
      <c r="H13" s="11"/>
      <c r="I13" s="11"/>
      <c r="J13" s="11"/>
      <c r="K13" s="11"/>
      <c r="L13" s="11"/>
      <c r="N13" s="87"/>
      <c r="O13" s="54"/>
      <c r="P13" s="54"/>
      <c r="Q13" s="30"/>
    </row>
    <row r="14" spans="1:17" x14ac:dyDescent="0.25">
      <c r="A14" s="53"/>
      <c r="B14" s="53"/>
      <c r="C14" s="90"/>
      <c r="D14" s="90"/>
      <c r="E14" s="30"/>
      <c r="F14" s="11"/>
      <c r="G14" s="11"/>
      <c r="H14" s="11"/>
      <c r="I14" s="11"/>
      <c r="J14" s="11"/>
      <c r="K14" s="11"/>
      <c r="L14" s="11"/>
      <c r="N14" s="87"/>
      <c r="O14" s="54"/>
      <c r="P14" s="54"/>
      <c r="Q14" s="30"/>
    </row>
    <row r="15" spans="1:17" x14ac:dyDescent="0.25">
      <c r="A15" s="53"/>
      <c r="B15" s="53"/>
      <c r="C15" s="54"/>
      <c r="D15" s="54"/>
      <c r="E15" s="30"/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53"/>
      <c r="B16" s="53"/>
      <c r="C16" s="54"/>
      <c r="D16" s="54"/>
      <c r="E16" s="30"/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53"/>
      <c r="B17" s="53"/>
      <c r="C17" s="54"/>
      <c r="D17" s="54"/>
      <c r="E17" s="30"/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53"/>
      <c r="B18" s="53"/>
      <c r="C18" s="54"/>
      <c r="D18" s="54"/>
      <c r="E18" s="30"/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53"/>
      <c r="B19" s="53"/>
      <c r="C19" s="54"/>
      <c r="D19" s="54"/>
      <c r="E19" s="30"/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53"/>
      <c r="B20" s="53"/>
      <c r="C20" s="54"/>
      <c r="D20" s="54"/>
      <c r="E20" s="30"/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89"/>
      <c r="B21" s="89"/>
      <c r="C21" s="90"/>
      <c r="D21" s="90"/>
      <c r="E21" s="52"/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53"/>
      <c r="B22" s="53"/>
      <c r="C22" s="54"/>
      <c r="D22" s="54"/>
      <c r="E22" s="30"/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76"/>
      <c r="B23" s="76"/>
      <c r="C23" s="93"/>
      <c r="D23" s="93"/>
      <c r="E23" s="45"/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89"/>
      <c r="B24" s="89"/>
      <c r="C24" s="90"/>
      <c r="D24" s="90"/>
      <c r="E24" s="52"/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76"/>
      <c r="B25" s="76"/>
      <c r="C25" s="93"/>
      <c r="D25" s="93"/>
      <c r="E25" s="45"/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76"/>
      <c r="B26" s="76"/>
      <c r="C26" s="93"/>
      <c r="D26" s="93"/>
      <c r="E26" s="45"/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53"/>
      <c r="B27" s="53"/>
      <c r="C27" s="54"/>
      <c r="D27" s="54"/>
      <c r="E27" s="30"/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53"/>
      <c r="B28" s="53"/>
      <c r="C28" s="54"/>
      <c r="D28" s="54"/>
      <c r="E28" s="30"/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53"/>
      <c r="B29" s="53"/>
      <c r="C29" s="54"/>
      <c r="D29" s="54"/>
      <c r="E29" s="30"/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53"/>
      <c r="B30" s="53"/>
      <c r="C30" s="54"/>
      <c r="D30" s="54"/>
      <c r="E30" s="30"/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53"/>
      <c r="B31" s="53"/>
      <c r="C31" s="54"/>
      <c r="D31" s="54"/>
      <c r="E31" s="30"/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53"/>
      <c r="B32" s="53"/>
      <c r="C32" s="54"/>
      <c r="D32" s="54"/>
      <c r="E32" s="30"/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53"/>
      <c r="B33" s="53"/>
      <c r="C33" s="54"/>
      <c r="D33" s="54"/>
      <c r="E33" s="30"/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53"/>
      <c r="B34" s="53"/>
      <c r="C34" s="54"/>
      <c r="D34" s="54"/>
      <c r="E34" s="30"/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5" t="s">
        <v>40</v>
      </c>
      <c r="B35" s="15"/>
      <c r="C35" s="16"/>
      <c r="D35" s="17"/>
      <c r="E35" s="18">
        <f>SUM(E5:E34)</f>
        <v>0</v>
      </c>
      <c r="F35" s="11"/>
      <c r="G35" s="19">
        <f t="shared" ref="G35:L35" si="0">SUM(G5:G34)</f>
        <v>0</v>
      </c>
      <c r="H35" s="19">
        <f t="shared" si="0"/>
        <v>0</v>
      </c>
      <c r="I35" s="19">
        <f t="shared" si="0"/>
        <v>0</v>
      </c>
      <c r="J35" s="19">
        <f t="shared" si="0"/>
        <v>0</v>
      </c>
      <c r="K35" s="19">
        <f t="shared" si="0"/>
        <v>0</v>
      </c>
      <c r="L35" s="19">
        <f t="shared" si="0"/>
        <v>0</v>
      </c>
      <c r="N35" s="20" t="s">
        <v>41</v>
      </c>
      <c r="O35" s="21"/>
      <c r="P35" s="22"/>
      <c r="Q35" s="23">
        <f>SUM(Q5:Q34)</f>
        <v>0</v>
      </c>
    </row>
    <row r="36" spans="1:17" x14ac:dyDescent="0.25">
      <c r="A36" s="10" t="s">
        <v>42</v>
      </c>
      <c r="B36" s="10"/>
      <c r="C36" s="11"/>
      <c r="D36" s="11"/>
      <c r="E36" s="11">
        <v>2546</v>
      </c>
      <c r="F36" s="11"/>
      <c r="G36" s="11"/>
      <c r="H36" s="11"/>
      <c r="I36" s="11"/>
      <c r="J36" s="11"/>
      <c r="K36" s="11"/>
      <c r="L36" s="11"/>
      <c r="N36" s="11" t="s">
        <v>43</v>
      </c>
      <c r="O36" s="11"/>
      <c r="P36" s="11"/>
      <c r="Q36" s="11">
        <v>2546</v>
      </c>
    </row>
    <row r="37" spans="1:17" x14ac:dyDescent="0.25">
      <c r="A37" s="24" t="s">
        <v>44</v>
      </c>
      <c r="B37" s="13"/>
      <c r="C37" s="25"/>
      <c r="D37" s="11"/>
      <c r="E37" s="26">
        <f>IF(SUM(E36-E35)=0,"",SUM(E36-E35))</f>
        <v>2546</v>
      </c>
      <c r="F37" s="11"/>
      <c r="G37" s="11"/>
      <c r="H37" s="11"/>
      <c r="I37" s="11"/>
      <c r="J37" s="11"/>
      <c r="K37" s="11"/>
      <c r="L37" s="11"/>
      <c r="N37" s="27" t="s">
        <v>45</v>
      </c>
      <c r="O37" s="25"/>
      <c r="P37" s="11"/>
      <c r="Q37" s="26">
        <f>IF(SUM(Q35-Q36)=0,"",SUM(Q35-Q36))</f>
        <v>-2546</v>
      </c>
    </row>
  </sheetData>
  <sortState ref="A5:Q30">
    <sortCondition ref="A5:A30"/>
  </sortState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A19" sqref="A19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53</v>
      </c>
      <c r="B2" s="1" t="s">
        <v>2</v>
      </c>
      <c r="C2" s="135">
        <f>E37+Q38</f>
        <v>-13.899999999999977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10">
        <v>43497</v>
      </c>
      <c r="B5" s="10"/>
      <c r="C5" s="11"/>
      <c r="D5" s="11" t="s">
        <v>100</v>
      </c>
      <c r="E5" s="12">
        <v>176</v>
      </c>
      <c r="F5" s="11"/>
      <c r="G5" s="11"/>
      <c r="H5" s="11"/>
      <c r="I5" s="11"/>
      <c r="J5" s="11"/>
      <c r="K5" s="11"/>
      <c r="L5" s="11"/>
      <c r="N5" s="48"/>
      <c r="O5" s="121" t="s">
        <v>142</v>
      </c>
      <c r="P5" s="121"/>
      <c r="Q5" s="113">
        <v>41</v>
      </c>
    </row>
    <row r="6" spans="1:17" x14ac:dyDescent="0.25">
      <c r="A6" s="10">
        <v>43480</v>
      </c>
      <c r="B6" s="10"/>
      <c r="C6" s="11" t="s">
        <v>101</v>
      </c>
      <c r="D6" s="11" t="s">
        <v>102</v>
      </c>
      <c r="E6" s="12">
        <v>26.4</v>
      </c>
      <c r="F6" s="11"/>
      <c r="G6" s="11"/>
      <c r="H6" s="11"/>
      <c r="I6" s="11"/>
      <c r="J6" s="11"/>
      <c r="K6" s="11"/>
      <c r="L6" s="11"/>
      <c r="N6" s="13"/>
      <c r="O6" s="11" t="s">
        <v>153</v>
      </c>
      <c r="P6" s="11"/>
      <c r="Q6" s="12">
        <v>68</v>
      </c>
    </row>
    <row r="7" spans="1:17" x14ac:dyDescent="0.25">
      <c r="A7" s="10">
        <v>43497</v>
      </c>
      <c r="B7" s="10"/>
      <c r="C7" s="11" t="s">
        <v>154</v>
      </c>
      <c r="D7" s="11" t="s">
        <v>109</v>
      </c>
      <c r="E7" s="12">
        <v>49.53</v>
      </c>
      <c r="F7" s="11"/>
      <c r="G7" s="11"/>
      <c r="H7" s="11"/>
      <c r="I7" s="11"/>
      <c r="J7" s="11"/>
      <c r="K7" s="11"/>
      <c r="L7" s="11"/>
      <c r="N7" s="13"/>
      <c r="O7" s="11" t="s">
        <v>202</v>
      </c>
      <c r="P7" s="11"/>
      <c r="Q7" s="12">
        <v>3</v>
      </c>
    </row>
    <row r="8" spans="1:17" x14ac:dyDescent="0.25">
      <c r="A8" s="112">
        <v>43497</v>
      </c>
      <c r="B8" s="11"/>
      <c r="C8" s="11"/>
      <c r="D8" s="11" t="s">
        <v>155</v>
      </c>
      <c r="E8" s="116">
        <v>61</v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>
        <v>43564</v>
      </c>
      <c r="B9" s="10" t="s">
        <v>214</v>
      </c>
      <c r="C9" s="11"/>
      <c r="D9" s="11" t="s">
        <v>215</v>
      </c>
      <c r="E9" s="12">
        <v>7.2</v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>
        <v>43547</v>
      </c>
      <c r="B10" s="10" t="s">
        <v>214</v>
      </c>
      <c r="C10" s="11"/>
      <c r="D10" s="11" t="s">
        <v>216</v>
      </c>
      <c r="E10" s="12">
        <v>2</v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>
        <v>43557</v>
      </c>
      <c r="B11" s="10" t="s">
        <v>214</v>
      </c>
      <c r="C11" s="11" t="s">
        <v>217</v>
      </c>
      <c r="D11" s="11" t="s">
        <v>218</v>
      </c>
      <c r="E11" s="12">
        <v>12.38</v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>
        <v>43633</v>
      </c>
      <c r="B12" s="10" t="s">
        <v>214</v>
      </c>
      <c r="C12" s="11" t="s">
        <v>222</v>
      </c>
      <c r="D12" s="11" t="s">
        <v>223</v>
      </c>
      <c r="E12" s="12">
        <v>8.75</v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>
        <v>43651</v>
      </c>
      <c r="B13" s="10"/>
      <c r="C13" s="11" t="s">
        <v>232</v>
      </c>
      <c r="D13" s="11" t="s">
        <v>223</v>
      </c>
      <c r="E13" s="12">
        <v>12.5</v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>
        <v>43678</v>
      </c>
      <c r="B14" s="10"/>
      <c r="C14" s="11" t="s">
        <v>190</v>
      </c>
      <c r="D14" s="11" t="s">
        <v>237</v>
      </c>
      <c r="E14" s="30">
        <v>8.39</v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>
        <v>43658</v>
      </c>
      <c r="B15" s="10" t="s">
        <v>214</v>
      </c>
      <c r="C15" s="11" t="s">
        <v>112</v>
      </c>
      <c r="D15" s="11" t="s">
        <v>245</v>
      </c>
      <c r="E15" s="12">
        <v>3.96</v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>
        <v>43739</v>
      </c>
      <c r="B16" s="10"/>
      <c r="C16" s="11" t="s">
        <v>289</v>
      </c>
      <c r="D16" s="11" t="s">
        <v>288</v>
      </c>
      <c r="E16" s="30">
        <v>100</v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>
        <v>43790</v>
      </c>
      <c r="B17" s="10"/>
      <c r="C17" s="11" t="s">
        <v>101</v>
      </c>
      <c r="D17" s="11"/>
      <c r="E17" s="30">
        <v>77.680000000000007</v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>
        <v>43785</v>
      </c>
      <c r="B18" s="10"/>
      <c r="C18" s="11" t="s">
        <v>230</v>
      </c>
      <c r="D18" s="11"/>
      <c r="E18" s="30">
        <v>80.11</v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/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/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/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/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/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/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/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/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11"/>
      <c r="D27" s="11"/>
      <c r="E27" s="30"/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0"/>
      <c r="B28" s="10"/>
      <c r="C28" s="11"/>
      <c r="D28" s="11"/>
      <c r="E28" s="30"/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10"/>
      <c r="B29" s="10"/>
      <c r="C29" s="11"/>
      <c r="D29" s="11"/>
      <c r="E29" s="30"/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10"/>
      <c r="B30" s="10"/>
      <c r="C30" s="11"/>
      <c r="D30" s="11"/>
      <c r="E30" s="30"/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10"/>
      <c r="B31" s="10"/>
      <c r="C31" s="11"/>
      <c r="D31" s="11"/>
      <c r="E31" s="30"/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10"/>
      <c r="B32" s="10"/>
      <c r="C32" s="11"/>
      <c r="D32" s="11"/>
      <c r="E32" s="30"/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10"/>
      <c r="B33" s="10"/>
      <c r="C33" s="11"/>
      <c r="D33" s="11"/>
      <c r="E33" s="30"/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10"/>
      <c r="B34" s="10"/>
      <c r="C34" s="11"/>
      <c r="D34" s="11"/>
      <c r="E34" s="30"/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5" t="s">
        <v>40</v>
      </c>
      <c r="B35" s="15"/>
      <c r="C35" s="16"/>
      <c r="D35" s="17"/>
      <c r="E35" s="18">
        <f>SUM(E5:E34)</f>
        <v>625.9</v>
      </c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0" t="s">
        <v>42</v>
      </c>
      <c r="B36" s="10"/>
      <c r="C36" s="11"/>
      <c r="D36" s="11"/>
      <c r="E36" s="11">
        <v>700</v>
      </c>
      <c r="F36" s="11"/>
      <c r="G36" s="19">
        <f t="shared" ref="G36:L36" si="0">SUM(G5:G35)</f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N36" s="20" t="s">
        <v>41</v>
      </c>
      <c r="O36" s="21"/>
      <c r="P36" s="22"/>
      <c r="Q36" s="23">
        <f>SUM(Q5:Q35)</f>
        <v>112</v>
      </c>
    </row>
    <row r="37" spans="1:17" x14ac:dyDescent="0.25">
      <c r="A37" s="24" t="s">
        <v>44</v>
      </c>
      <c r="B37" s="13"/>
      <c r="C37" s="25"/>
      <c r="D37" s="11"/>
      <c r="E37" s="26">
        <f>IF(SUM(E36-E35)=0,"",SUM(E36-E35))</f>
        <v>74.100000000000023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200</v>
      </c>
    </row>
    <row r="38" spans="1:17" x14ac:dyDescent="0.25"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-88</v>
      </c>
    </row>
  </sheetData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opLeftCell="A13" workbookViewId="0">
      <selection activeCell="Q37" sqref="Q37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11</v>
      </c>
      <c r="B2" s="1" t="s">
        <v>2</v>
      </c>
      <c r="C2" s="135">
        <f>E38</f>
        <v>6500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10"/>
      <c r="B5" s="10"/>
      <c r="C5" s="11"/>
      <c r="D5" s="11"/>
      <c r="E5" s="12" t="str">
        <f t="shared" ref="E5:E35" si="0">IF(SUM(G5+H5+I5+J5+K5+L5)=0,"",SUM(G5+H5+I5+J5+K5+L5))</f>
        <v/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10"/>
      <c r="B6" s="10"/>
      <c r="C6" s="11"/>
      <c r="D6" s="11"/>
      <c r="E6" s="12" t="str">
        <f t="shared" si="0"/>
        <v/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10"/>
      <c r="B7" s="10"/>
      <c r="C7" s="11"/>
      <c r="D7" s="11"/>
      <c r="E7" s="12" t="str">
        <f t="shared" si="0"/>
        <v/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12" t="str">
        <f t="shared" si="0"/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12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12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12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12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12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12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12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12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12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12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12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12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12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12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12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12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12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12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11"/>
      <c r="D27" s="11"/>
      <c r="E27" s="12" t="str">
        <f t="shared" si="0"/>
        <v/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0"/>
      <c r="B28" s="10"/>
      <c r="C28" s="11"/>
      <c r="D28" s="11"/>
      <c r="E28" s="12" t="str">
        <f t="shared" si="0"/>
        <v/>
      </c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10"/>
      <c r="B29" s="10"/>
      <c r="C29" s="11"/>
      <c r="D29" s="11"/>
      <c r="E29" s="12" t="str">
        <f t="shared" si="0"/>
        <v/>
      </c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10"/>
      <c r="B30" s="10"/>
      <c r="C30" s="11"/>
      <c r="D30" s="11"/>
      <c r="E30" s="12" t="str">
        <f t="shared" si="0"/>
        <v/>
      </c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10"/>
      <c r="B31" s="10"/>
      <c r="C31" s="11"/>
      <c r="D31" s="11"/>
      <c r="E31" s="12" t="str">
        <f t="shared" si="0"/>
        <v/>
      </c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10"/>
      <c r="B32" s="10"/>
      <c r="C32" s="11"/>
      <c r="D32" s="11"/>
      <c r="E32" s="12" t="str">
        <f t="shared" si="0"/>
        <v/>
      </c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10"/>
      <c r="B33" s="10"/>
      <c r="C33" s="11"/>
      <c r="D33" s="11"/>
      <c r="E33" s="12" t="str">
        <f t="shared" si="0"/>
        <v/>
      </c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10"/>
      <c r="B34" s="10"/>
      <c r="C34" s="11"/>
      <c r="D34" s="11"/>
      <c r="E34" s="12" t="str">
        <f t="shared" si="0"/>
        <v/>
      </c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0"/>
      <c r="B35" s="10"/>
      <c r="C35" s="11"/>
      <c r="D35" s="11"/>
      <c r="E35" s="12" t="str">
        <f t="shared" si="0"/>
        <v/>
      </c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5" t="s">
        <v>40</v>
      </c>
      <c r="B36" s="15"/>
      <c r="C36" s="16"/>
      <c r="D36" s="17"/>
      <c r="E36" s="18">
        <f>SUM(E5:E35)</f>
        <v>0</v>
      </c>
      <c r="F36" s="11"/>
      <c r="G36" s="19">
        <f t="shared" ref="G36:L36" si="1">SUM(G5:G35)</f>
        <v>0</v>
      </c>
      <c r="H36" s="19">
        <f t="shared" si="1"/>
        <v>0</v>
      </c>
      <c r="I36" s="19">
        <f t="shared" si="1"/>
        <v>0</v>
      </c>
      <c r="J36" s="19">
        <f t="shared" si="1"/>
        <v>0</v>
      </c>
      <c r="K36" s="19">
        <f t="shared" si="1"/>
        <v>0</v>
      </c>
      <c r="L36" s="19">
        <f t="shared" si="1"/>
        <v>0</v>
      </c>
      <c r="N36" s="20" t="s">
        <v>41</v>
      </c>
      <c r="O36" s="21"/>
      <c r="P36" s="22"/>
      <c r="Q36" s="23">
        <f>SUM(Q5:Q35)</f>
        <v>0</v>
      </c>
    </row>
    <row r="37" spans="1:17" x14ac:dyDescent="0.25">
      <c r="A37" s="10" t="s">
        <v>42</v>
      </c>
      <c r="B37" s="10"/>
      <c r="C37" s="11"/>
      <c r="D37" s="11"/>
      <c r="E37" s="11">
        <v>6500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6500</v>
      </c>
    </row>
    <row r="38" spans="1:17" x14ac:dyDescent="0.25">
      <c r="A38" s="24" t="s">
        <v>44</v>
      </c>
      <c r="B38" s="13"/>
      <c r="C38" s="25"/>
      <c r="D38" s="11"/>
      <c r="E38" s="26">
        <f>IF(SUM(E37-E36)=0,"",SUM(E37-E36))</f>
        <v>6500</v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-6500</v>
      </c>
    </row>
  </sheetData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E6" sqref="E6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55</v>
      </c>
      <c r="B2" s="1" t="s">
        <v>2</v>
      </c>
      <c r="C2" s="135">
        <f>E38+Q38</f>
        <v>-8.0500000000001819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43640</v>
      </c>
      <c r="B5" s="53"/>
      <c r="C5" s="54" t="s">
        <v>229</v>
      </c>
      <c r="D5" s="54" t="s">
        <v>103</v>
      </c>
      <c r="E5" s="30">
        <v>8.0500000000000007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/>
      <c r="B6" s="53"/>
      <c r="C6" s="54"/>
      <c r="D6" s="54"/>
      <c r="E6" s="30"/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54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53"/>
      <c r="B8" s="53"/>
      <c r="C8" s="54"/>
      <c r="D8" s="54"/>
      <c r="E8" s="30"/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/>
      <c r="B9" s="53"/>
      <c r="C9" s="54"/>
      <c r="D9" s="54"/>
      <c r="E9" s="30"/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53"/>
      <c r="B10" s="53"/>
      <c r="C10" s="54"/>
      <c r="D10" s="54"/>
      <c r="E10" s="30"/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53"/>
      <c r="B11" s="53"/>
      <c r="C11" s="54"/>
      <c r="D11" s="54"/>
      <c r="E11" s="30"/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53"/>
      <c r="B12" s="53"/>
      <c r="C12" s="54"/>
      <c r="D12" s="54"/>
      <c r="E12" s="30"/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53"/>
      <c r="B13" s="53"/>
      <c r="C13" s="54"/>
      <c r="D13" s="54"/>
      <c r="E13" s="30"/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76"/>
      <c r="B14" s="76"/>
      <c r="C14" s="93"/>
      <c r="D14" s="93"/>
      <c r="E14" s="45"/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76"/>
      <c r="B15" s="76"/>
      <c r="C15" s="93"/>
      <c r="D15" s="93"/>
      <c r="E15" s="45"/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53"/>
      <c r="B16" s="53"/>
      <c r="C16" s="54"/>
      <c r="D16" s="54"/>
      <c r="E16" s="30"/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53"/>
      <c r="B17" s="53"/>
      <c r="C17" s="54"/>
      <c r="D17" s="54"/>
      <c r="E17" s="30"/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53"/>
      <c r="B18" s="53"/>
      <c r="C18" s="54"/>
      <c r="D18" s="54"/>
      <c r="E18" s="30"/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53"/>
      <c r="B19" s="53"/>
      <c r="C19" s="54"/>
      <c r="D19" s="54"/>
      <c r="E19" s="30"/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53"/>
      <c r="B20" s="53"/>
      <c r="C20" s="54"/>
      <c r="D20" s="54"/>
      <c r="E20" s="30"/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53"/>
      <c r="B21" s="53"/>
      <c r="C21" s="54"/>
      <c r="D21" s="54"/>
      <c r="E21" s="30"/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53"/>
      <c r="B22" s="53"/>
      <c r="C22" s="54"/>
      <c r="D22" s="54"/>
      <c r="E22" s="52"/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53"/>
      <c r="B23" s="53"/>
      <c r="C23" s="54"/>
      <c r="D23" s="54"/>
      <c r="E23" s="30"/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53"/>
      <c r="B24" s="53"/>
      <c r="C24" s="54"/>
      <c r="D24" s="54"/>
      <c r="E24" s="30"/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53"/>
      <c r="B25" s="53"/>
      <c r="C25" s="54"/>
      <c r="D25" s="54"/>
      <c r="E25" s="30"/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76"/>
      <c r="B26" s="76"/>
      <c r="C26" s="93"/>
      <c r="D26" s="93"/>
      <c r="E26" s="45"/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53"/>
      <c r="B27" s="53"/>
      <c r="C27" s="54"/>
      <c r="D27" s="54"/>
      <c r="E27" s="30"/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53"/>
      <c r="B28" s="53"/>
      <c r="C28" s="54"/>
      <c r="D28" s="54"/>
      <c r="E28" s="30"/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53"/>
      <c r="B29" s="53"/>
      <c r="C29" s="54"/>
      <c r="D29" s="54"/>
      <c r="E29" s="30"/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53"/>
      <c r="B30" s="53"/>
      <c r="C30" s="54"/>
      <c r="D30" s="54"/>
      <c r="E30" s="30"/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53"/>
      <c r="B31" s="53"/>
      <c r="C31" s="54"/>
      <c r="D31" s="54"/>
      <c r="E31" s="30"/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53"/>
      <c r="B32" s="53"/>
      <c r="C32" s="54"/>
      <c r="D32" s="54"/>
      <c r="E32" s="30"/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53"/>
      <c r="B33" s="53"/>
      <c r="C33" s="54"/>
      <c r="D33" s="54"/>
      <c r="E33" s="30"/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53"/>
      <c r="B34" s="53"/>
      <c r="C34" s="54"/>
      <c r="D34" s="54"/>
      <c r="E34" s="30"/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53"/>
      <c r="B35" s="53"/>
      <c r="C35" s="54"/>
      <c r="D35" s="54"/>
      <c r="E35" s="30"/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5" t="s">
        <v>40</v>
      </c>
      <c r="B36" s="15"/>
      <c r="C36" s="16"/>
      <c r="D36" s="17"/>
      <c r="E36" s="18">
        <f>SUM(E5:E35)</f>
        <v>8.0500000000000007</v>
      </c>
      <c r="F36" s="11"/>
      <c r="G36" s="19">
        <f t="shared" ref="G36:L36" si="0">SUM(G5:G35)</f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N36" s="20" t="s">
        <v>41</v>
      </c>
      <c r="O36" s="21"/>
      <c r="P36" s="22"/>
      <c r="Q36" s="23">
        <f>SUM(Q5:Q35)</f>
        <v>0</v>
      </c>
    </row>
    <row r="37" spans="1:17" x14ac:dyDescent="0.25">
      <c r="A37" s="10" t="s">
        <v>42</v>
      </c>
      <c r="B37" s="10"/>
      <c r="C37" s="11" t="s">
        <v>47</v>
      </c>
      <c r="D37" s="11"/>
      <c r="E37" s="11">
        <v>6700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6700</v>
      </c>
    </row>
    <row r="38" spans="1:17" x14ac:dyDescent="0.25">
      <c r="A38" s="24" t="s">
        <v>44</v>
      </c>
      <c r="B38" s="13"/>
      <c r="C38" s="25"/>
      <c r="D38" s="11"/>
      <c r="E38" s="26">
        <f>IF(SUM(E37-E36)=0,"",SUM(E37-E36))</f>
        <v>6691.95</v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-6700</v>
      </c>
    </row>
  </sheetData>
  <sortState ref="A5:Q29">
    <sortCondition ref="A5:A29"/>
  </sortState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8"/>
  <sheetViews>
    <sheetView workbookViewId="0">
      <selection activeCell="S2" sqref="S2"/>
    </sheetView>
  </sheetViews>
  <sheetFormatPr baseColWidth="10" defaultRowHeight="15" x14ac:dyDescent="0.25"/>
  <cols>
    <col min="1" max="1" width="11.42578125" style="8"/>
    <col min="2" max="2" width="15.85546875" style="8" bestFit="1" customWidth="1"/>
    <col min="3" max="3" width="21.85546875" style="8" bestFit="1" customWidth="1"/>
    <col min="4" max="4" width="28.85546875" style="8" bestFit="1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9" ht="27" thickBot="1" x14ac:dyDescent="0.45">
      <c r="A1" s="134" t="s">
        <v>4</v>
      </c>
      <c r="B1" s="134"/>
      <c r="C1" s="134"/>
      <c r="D1" s="134"/>
      <c r="E1" s="134"/>
      <c r="F1" s="134"/>
      <c r="G1" s="134"/>
      <c r="I1" s="125"/>
    </row>
    <row r="2" spans="1:19" ht="22.5" thickTop="1" thickBot="1" x14ac:dyDescent="0.4">
      <c r="A2" t="s">
        <v>10</v>
      </c>
      <c r="B2" s="1" t="s">
        <v>2</v>
      </c>
      <c r="C2" s="135">
        <f>E38+Q38</f>
        <v>40.410000000000537</v>
      </c>
      <c r="D2" s="136"/>
      <c r="E2" s="137"/>
      <c r="F2"/>
      <c r="G2"/>
    </row>
    <row r="3" spans="1:19" ht="21.75" thickTop="1" x14ac:dyDescent="0.35">
      <c r="A3"/>
      <c r="B3" s="1"/>
      <c r="C3" s="28"/>
      <c r="D3" s="29"/>
      <c r="E3" s="29"/>
      <c r="F3"/>
      <c r="G3"/>
    </row>
    <row r="4" spans="1:19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9" x14ac:dyDescent="0.25">
      <c r="A5" s="53">
        <v>43537</v>
      </c>
      <c r="B5" s="88" t="s">
        <v>143</v>
      </c>
      <c r="C5" s="54" t="s">
        <v>112</v>
      </c>
      <c r="D5" s="54" t="s">
        <v>144</v>
      </c>
      <c r="E5" s="117">
        <v>8.2799999999999994</v>
      </c>
      <c r="F5" s="11"/>
      <c r="G5" s="11"/>
      <c r="H5" s="11"/>
      <c r="I5" s="11"/>
      <c r="J5" s="11"/>
      <c r="K5" s="11"/>
      <c r="L5" s="11"/>
      <c r="N5" s="13">
        <v>43605</v>
      </c>
      <c r="O5" s="11"/>
      <c r="P5" s="11"/>
      <c r="Q5" s="14">
        <v>865.3</v>
      </c>
    </row>
    <row r="6" spans="1:19" x14ac:dyDescent="0.25">
      <c r="A6" s="53"/>
      <c r="B6" s="53"/>
      <c r="C6" s="54" t="s">
        <v>157</v>
      </c>
      <c r="D6" s="54"/>
      <c r="E6" s="12">
        <v>280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  <c r="S6" s="8" t="s">
        <v>269</v>
      </c>
    </row>
    <row r="7" spans="1:19" x14ac:dyDescent="0.25">
      <c r="A7" s="53"/>
      <c r="B7" s="53"/>
      <c r="C7" s="8" t="s">
        <v>190</v>
      </c>
      <c r="D7" s="54" t="s">
        <v>158</v>
      </c>
      <c r="E7" s="12">
        <v>13.44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9" x14ac:dyDescent="0.25">
      <c r="A8" s="53"/>
      <c r="B8" s="88"/>
      <c r="C8" s="54" t="s">
        <v>159</v>
      </c>
      <c r="D8" s="54"/>
      <c r="E8" s="12">
        <v>446</v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9" x14ac:dyDescent="0.25">
      <c r="A9" s="53"/>
      <c r="B9" s="88"/>
      <c r="C9" s="54" t="s">
        <v>160</v>
      </c>
      <c r="D9" s="54"/>
      <c r="E9" s="117">
        <v>131.51</v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9" x14ac:dyDescent="0.25">
      <c r="A10" s="53"/>
      <c r="B10" s="53"/>
      <c r="C10" s="54" t="s">
        <v>161</v>
      </c>
      <c r="D10" s="54"/>
      <c r="E10" s="12">
        <v>440</v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9" x14ac:dyDescent="0.25">
      <c r="A11" s="53"/>
      <c r="B11" s="53"/>
      <c r="C11" s="54" t="s">
        <v>162</v>
      </c>
      <c r="D11" s="54"/>
      <c r="E11" s="12">
        <v>120</v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9" x14ac:dyDescent="0.25">
      <c r="A12" s="53"/>
      <c r="B12" s="53"/>
      <c r="C12" s="54" t="s">
        <v>163</v>
      </c>
      <c r="D12" s="54"/>
      <c r="E12" s="12">
        <v>100</v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9" x14ac:dyDescent="0.25">
      <c r="A13" s="89"/>
      <c r="B13" s="89"/>
      <c r="C13" s="90" t="s">
        <v>164</v>
      </c>
      <c r="D13" s="90"/>
      <c r="E13" s="113">
        <v>600</v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9" x14ac:dyDescent="0.25">
      <c r="A14" s="53"/>
      <c r="B14" s="53"/>
      <c r="C14" s="54" t="s">
        <v>165</v>
      </c>
      <c r="D14" s="54" t="s">
        <v>166</v>
      </c>
      <c r="E14" s="12">
        <v>97.8</v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9" x14ac:dyDescent="0.25">
      <c r="A15" s="53"/>
      <c r="B15" s="53"/>
      <c r="C15" s="54"/>
      <c r="D15" s="94" t="s">
        <v>167</v>
      </c>
      <c r="E15" s="12">
        <v>198.5</v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9" ht="30" x14ac:dyDescent="0.25">
      <c r="A16" s="53"/>
      <c r="B16" s="53"/>
      <c r="C16" s="8" t="s">
        <v>190</v>
      </c>
      <c r="D16" s="94" t="s">
        <v>191</v>
      </c>
      <c r="E16" s="12">
        <v>37.6</v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53"/>
      <c r="B17" s="53"/>
      <c r="C17" s="8" t="s">
        <v>190</v>
      </c>
      <c r="D17" s="94" t="s">
        <v>193</v>
      </c>
      <c r="E17" s="12">
        <v>34.54</v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53"/>
      <c r="B18" s="53"/>
      <c r="C18" s="8" t="s">
        <v>190</v>
      </c>
      <c r="D18" s="94" t="s">
        <v>194</v>
      </c>
      <c r="E18" s="12">
        <v>55.15</v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53"/>
      <c r="B19" s="53"/>
      <c r="C19" s="8" t="s">
        <v>190</v>
      </c>
      <c r="D19" s="94" t="s">
        <v>195</v>
      </c>
      <c r="E19" s="12">
        <v>104.74</v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53"/>
      <c r="B20" s="53"/>
      <c r="C20" s="8" t="s">
        <v>190</v>
      </c>
      <c r="D20" s="94" t="s">
        <v>197</v>
      </c>
      <c r="E20" s="12">
        <v>61.46</v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89"/>
      <c r="B21" s="89"/>
      <c r="C21" s="8" t="s">
        <v>190</v>
      </c>
      <c r="D21" s="95" t="s">
        <v>196</v>
      </c>
      <c r="E21" s="113">
        <v>265.02999999999997</v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53"/>
      <c r="B22" s="53"/>
      <c r="C22" s="90" t="s">
        <v>168</v>
      </c>
      <c r="D22" s="90"/>
      <c r="E22" s="113">
        <v>45.06</v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53"/>
      <c r="B23" s="88" t="s">
        <v>143</v>
      </c>
      <c r="C23" s="54" t="s">
        <v>112</v>
      </c>
      <c r="D23" s="54" t="s">
        <v>169</v>
      </c>
      <c r="E23" s="117">
        <v>35.119999999999997</v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53"/>
      <c r="B24" s="88" t="s">
        <v>143</v>
      </c>
      <c r="C24" s="54" t="s">
        <v>171</v>
      </c>
      <c r="D24" s="54"/>
      <c r="E24" s="117">
        <v>33.950000000000003</v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53">
        <v>43595</v>
      </c>
      <c r="B25" s="88" t="s">
        <v>143</v>
      </c>
      <c r="C25" s="54" t="s">
        <v>112</v>
      </c>
      <c r="D25" s="54" t="s">
        <v>184</v>
      </c>
      <c r="E25" s="12">
        <v>9.18</v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53">
        <v>43595</v>
      </c>
      <c r="B26" s="88" t="s">
        <v>143</v>
      </c>
      <c r="C26" s="54" t="s">
        <v>175</v>
      </c>
      <c r="D26" s="54" t="s">
        <v>185</v>
      </c>
      <c r="E26" s="12">
        <v>17.649999999999999</v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53"/>
      <c r="B27" s="53"/>
      <c r="C27" s="54" t="s">
        <v>188</v>
      </c>
      <c r="D27" s="54"/>
      <c r="E27" s="12">
        <v>200</v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53"/>
      <c r="B28" s="53"/>
      <c r="C28" s="54" t="s">
        <v>192</v>
      </c>
      <c r="D28" s="54"/>
      <c r="E28" s="12">
        <v>23.36</v>
      </c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53">
        <v>43608</v>
      </c>
      <c r="B29" s="53"/>
      <c r="C29" s="90"/>
      <c r="D29" s="90" t="s">
        <v>198</v>
      </c>
      <c r="E29" s="113">
        <v>51.23</v>
      </c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53"/>
      <c r="B30" s="53"/>
      <c r="C30" s="54" t="s">
        <v>225</v>
      </c>
      <c r="D30" s="54"/>
      <c r="E30" s="12">
        <v>43.47</v>
      </c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53">
        <v>43739</v>
      </c>
      <c r="B31" s="88"/>
      <c r="C31" s="54" t="s">
        <v>190</v>
      </c>
      <c r="D31" s="54" t="s">
        <v>273</v>
      </c>
      <c r="E31" s="30">
        <v>18.37</v>
      </c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53">
        <v>43784</v>
      </c>
      <c r="B32" s="53"/>
      <c r="C32" s="54" t="s">
        <v>190</v>
      </c>
      <c r="D32" s="54" t="s">
        <v>291</v>
      </c>
      <c r="E32" s="30">
        <v>53.45</v>
      </c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8" x14ac:dyDescent="0.25">
      <c r="A33" s="53"/>
      <c r="B33" s="53"/>
      <c r="C33" s="93"/>
      <c r="D33" s="93"/>
      <c r="E33" s="45"/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8" x14ac:dyDescent="0.25">
      <c r="A34" s="53"/>
      <c r="B34" s="88"/>
      <c r="C34" s="54"/>
      <c r="D34" s="93"/>
      <c r="E34" s="52"/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8" x14ac:dyDescent="0.25">
      <c r="A35" s="53"/>
      <c r="B35" s="53"/>
      <c r="C35" s="54"/>
      <c r="D35" s="54"/>
      <c r="E35" s="30"/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8" x14ac:dyDescent="0.25">
      <c r="A36" s="15" t="s">
        <v>40</v>
      </c>
      <c r="B36" s="15"/>
      <c r="C36" s="16"/>
      <c r="D36" s="17"/>
      <c r="E36" s="18">
        <f>SUM(E5:E35)</f>
        <v>3524.8899999999994</v>
      </c>
      <c r="F36" s="11"/>
      <c r="G36" s="19">
        <f t="shared" ref="G36:L36" si="0">SUM(G5:G35)</f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N36" s="20" t="s">
        <v>41</v>
      </c>
      <c r="O36" s="21"/>
      <c r="P36" s="22"/>
      <c r="Q36" s="23">
        <f>SUM(Q5:Q35)</f>
        <v>865.3</v>
      </c>
    </row>
    <row r="37" spans="1:18" x14ac:dyDescent="0.25">
      <c r="A37" s="10" t="s">
        <v>42</v>
      </c>
      <c r="B37" s="10"/>
      <c r="C37" s="11"/>
      <c r="D37" s="11"/>
      <c r="E37" s="11">
        <v>3500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800</v>
      </c>
      <c r="R37" s="49"/>
    </row>
    <row r="38" spans="1:18" x14ac:dyDescent="0.25">
      <c r="A38" s="24" t="s">
        <v>44</v>
      </c>
      <c r="B38" s="13"/>
      <c r="C38" s="25"/>
      <c r="D38" s="11"/>
      <c r="E38" s="26">
        <f>IF(SUM(E37-E36)=0,"",SUM(E37-E36))</f>
        <v>-24.889999999999418</v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65.299999999999955</v>
      </c>
    </row>
  </sheetData>
  <mergeCells count="2">
    <mergeCell ref="C2:E2"/>
    <mergeCell ref="A1:G1"/>
  </mergeCells>
  <pageMargins left="0.7" right="0.7" top="0.75" bottom="0.75" header="0.3" footer="0.3"/>
  <pageSetup paperSize="9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1.42578125" style="8"/>
    <col min="2" max="2" width="15.85546875" style="8" bestFit="1" customWidth="1"/>
    <col min="3" max="3" width="18.85546875" style="8" bestFit="1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12</v>
      </c>
      <c r="B2" s="1" t="s">
        <v>2</v>
      </c>
      <c r="C2" s="135">
        <f>E27</f>
        <v>193.1400000000001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43497</v>
      </c>
      <c r="B5" s="88"/>
      <c r="C5" s="54" t="s">
        <v>105</v>
      </c>
      <c r="D5" s="54" t="s">
        <v>106</v>
      </c>
      <c r="E5" s="12">
        <v>285</v>
      </c>
      <c r="F5" s="11"/>
      <c r="G5" s="11"/>
      <c r="H5" s="11"/>
      <c r="I5" s="11"/>
      <c r="J5" s="11"/>
      <c r="K5" s="11"/>
      <c r="L5" s="11"/>
      <c r="N5" s="87">
        <v>43521</v>
      </c>
      <c r="O5" s="54" t="s">
        <v>106</v>
      </c>
      <c r="P5" s="54" t="s">
        <v>134</v>
      </c>
      <c r="Q5" s="30">
        <v>48</v>
      </c>
    </row>
    <row r="6" spans="1:17" x14ac:dyDescent="0.25">
      <c r="A6" s="53">
        <v>43503</v>
      </c>
      <c r="B6" s="96"/>
      <c r="C6" s="54" t="s">
        <v>111</v>
      </c>
      <c r="D6" s="54" t="s">
        <v>124</v>
      </c>
      <c r="E6" s="12">
        <v>42.57</v>
      </c>
      <c r="F6" s="11"/>
      <c r="G6" s="11"/>
      <c r="H6" s="11"/>
      <c r="I6" s="11"/>
      <c r="J6" s="11"/>
      <c r="K6" s="11"/>
      <c r="L6" s="11"/>
      <c r="N6" s="87">
        <v>43556</v>
      </c>
      <c r="O6" s="54" t="s">
        <v>106</v>
      </c>
      <c r="P6" s="54" t="s">
        <v>134</v>
      </c>
      <c r="Q6" s="12">
        <v>37</v>
      </c>
    </row>
    <row r="7" spans="1:17" x14ac:dyDescent="0.25">
      <c r="A7" s="53"/>
      <c r="B7" s="88"/>
      <c r="C7" s="54" t="s">
        <v>111</v>
      </c>
      <c r="D7" s="54" t="s">
        <v>141</v>
      </c>
      <c r="E7" s="12">
        <v>0.98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53" t="s">
        <v>156</v>
      </c>
      <c r="B8" s="88"/>
      <c r="C8" s="54" t="s">
        <v>111</v>
      </c>
      <c r="D8" s="54" t="s">
        <v>103</v>
      </c>
      <c r="E8" s="12">
        <v>61.02</v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 t="s">
        <v>213</v>
      </c>
      <c r="B9" s="88"/>
      <c r="C9" s="54" t="s">
        <v>186</v>
      </c>
      <c r="D9" s="54" t="s">
        <v>212</v>
      </c>
      <c r="E9" s="12">
        <v>133.33000000000001</v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53" t="s">
        <v>135</v>
      </c>
      <c r="B10" s="88"/>
      <c r="C10" s="54" t="s">
        <v>133</v>
      </c>
      <c r="D10" s="54" t="s">
        <v>106</v>
      </c>
      <c r="E10" s="30">
        <v>300</v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53">
        <v>43525</v>
      </c>
      <c r="B11" s="88"/>
      <c r="C11" s="54" t="s">
        <v>221</v>
      </c>
      <c r="D11" s="54" t="s">
        <v>220</v>
      </c>
      <c r="E11" s="12">
        <v>10.48</v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53">
        <v>43672</v>
      </c>
      <c r="B12" s="88"/>
      <c r="C12" s="54" t="s">
        <v>111</v>
      </c>
      <c r="D12" s="54" t="s">
        <v>240</v>
      </c>
      <c r="E12" s="12">
        <v>20.170000000000002</v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53">
        <v>43704</v>
      </c>
      <c r="B13" s="88"/>
      <c r="C13" s="54" t="s">
        <v>111</v>
      </c>
      <c r="D13" s="54" t="s">
        <v>212</v>
      </c>
      <c r="E13" s="12">
        <v>46.5</v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53">
        <v>43704</v>
      </c>
      <c r="B14" s="88"/>
      <c r="C14" s="54" t="s">
        <v>248</v>
      </c>
      <c r="D14" s="54"/>
      <c r="E14" s="12">
        <v>12.2</v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53">
        <v>43729</v>
      </c>
      <c r="B15" s="88"/>
      <c r="C15" s="54" t="s">
        <v>221</v>
      </c>
      <c r="D15" s="54" t="s">
        <v>265</v>
      </c>
      <c r="E15" s="30">
        <v>59.1</v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53" t="s">
        <v>213</v>
      </c>
      <c r="B16" s="88"/>
      <c r="C16" s="54" t="s">
        <v>274</v>
      </c>
      <c r="D16" s="54" t="s">
        <v>265</v>
      </c>
      <c r="E16" s="30">
        <v>17.989999999999998</v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8" x14ac:dyDescent="0.25">
      <c r="A17" s="10" t="s">
        <v>277</v>
      </c>
      <c r="B17" s="31"/>
      <c r="C17" s="11" t="s">
        <v>275</v>
      </c>
      <c r="D17" s="54" t="s">
        <v>265</v>
      </c>
      <c r="E17" s="30">
        <v>25.8</v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8" x14ac:dyDescent="0.25">
      <c r="A18" s="10" t="s">
        <v>277</v>
      </c>
      <c r="B18" s="10"/>
      <c r="C18" s="11" t="s">
        <v>276</v>
      </c>
      <c r="D18" s="54" t="s">
        <v>265</v>
      </c>
      <c r="E18" s="30">
        <v>15.12</v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8" x14ac:dyDescent="0.25">
      <c r="A19" s="10"/>
      <c r="B19" s="10"/>
      <c r="C19" s="11" t="s">
        <v>299</v>
      </c>
      <c r="D19" s="11" t="s">
        <v>265</v>
      </c>
      <c r="E19" s="30">
        <v>26.6</v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8" x14ac:dyDescent="0.25">
      <c r="A20" s="10"/>
      <c r="B20" s="10"/>
      <c r="C20" s="11"/>
      <c r="D20" s="11"/>
      <c r="E20" s="30" t="str">
        <f t="shared" ref="E20:E24" si="0">IF(SUM(G20+H20+I20+J20+K20+L20)=0,"",SUM(G20+H20+I20+J20+K20+L20))</f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8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8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8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8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8" x14ac:dyDescent="0.25">
      <c r="A25" s="15" t="s">
        <v>40</v>
      </c>
      <c r="B25" s="15"/>
      <c r="C25" s="16"/>
      <c r="D25" s="17"/>
      <c r="E25" s="18">
        <f>SUM(E5:E24)</f>
        <v>1056.8599999999999</v>
      </c>
      <c r="F25" s="11"/>
      <c r="G25" s="19">
        <f t="shared" ref="G25:L25" si="1">SUM(G5:G24)</f>
        <v>0</v>
      </c>
      <c r="H25" s="19">
        <f t="shared" si="1"/>
        <v>0</v>
      </c>
      <c r="I25" s="19">
        <f t="shared" si="1"/>
        <v>0</v>
      </c>
      <c r="J25" s="19">
        <f t="shared" si="1"/>
        <v>0</v>
      </c>
      <c r="K25" s="19">
        <f t="shared" si="1"/>
        <v>0</v>
      </c>
      <c r="L25" s="19">
        <f t="shared" si="1"/>
        <v>0</v>
      </c>
      <c r="N25" s="20" t="s">
        <v>41</v>
      </c>
      <c r="O25" s="21"/>
      <c r="P25" s="22"/>
      <c r="Q25" s="23">
        <f>SUM(Q5:Q24)</f>
        <v>85</v>
      </c>
    </row>
    <row r="26" spans="1:18" x14ac:dyDescent="0.25">
      <c r="A26" s="10" t="s">
        <v>42</v>
      </c>
      <c r="B26" s="10"/>
      <c r="C26" s="11"/>
      <c r="D26" s="11"/>
      <c r="E26" s="11">
        <v>1250</v>
      </c>
      <c r="F26" s="11"/>
      <c r="G26" s="11"/>
      <c r="H26" s="11"/>
      <c r="I26" s="11"/>
      <c r="J26" s="11"/>
      <c r="K26" s="11"/>
      <c r="L26" s="11"/>
      <c r="N26" s="11" t="s">
        <v>43</v>
      </c>
      <c r="O26" s="11"/>
      <c r="P26" s="11"/>
      <c r="Q26" s="11">
        <v>300</v>
      </c>
      <c r="R26" s="49"/>
    </row>
    <row r="27" spans="1:18" x14ac:dyDescent="0.25">
      <c r="A27" s="24" t="s">
        <v>44</v>
      </c>
      <c r="B27" s="13"/>
      <c r="C27" s="25"/>
      <c r="D27" s="11"/>
      <c r="E27" s="26">
        <f>IF(SUM(E26-E25)=0,"",SUM(E26-E25))</f>
        <v>193.1400000000001</v>
      </c>
      <c r="F27" s="11"/>
      <c r="G27" s="11"/>
      <c r="H27" s="11"/>
      <c r="I27" s="11"/>
      <c r="J27" s="11"/>
      <c r="K27" s="11"/>
      <c r="L27" s="11"/>
      <c r="N27" s="27" t="s">
        <v>45</v>
      </c>
      <c r="O27" s="25"/>
      <c r="P27" s="11"/>
      <c r="Q27" s="26">
        <f>IF(SUM(Q25-Q26)=0,"",SUM(Q25-Q26))</f>
        <v>-215</v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workbookViewId="0">
      <selection activeCell="C8" sqref="C8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56</v>
      </c>
      <c r="B2" s="1" t="s">
        <v>2</v>
      </c>
      <c r="C2" s="135">
        <f>E29</f>
        <v>-1.75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10">
        <v>43466</v>
      </c>
      <c r="B5" s="10"/>
      <c r="C5" s="11" t="s">
        <v>125</v>
      </c>
      <c r="D5" s="54" t="s">
        <v>126</v>
      </c>
      <c r="E5" s="12">
        <v>97.5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ht="30" x14ac:dyDescent="0.25">
      <c r="A6" s="10"/>
      <c r="B6" s="10"/>
      <c r="C6" s="11" t="s">
        <v>165</v>
      </c>
      <c r="D6" s="94" t="s">
        <v>287</v>
      </c>
      <c r="E6" s="30">
        <v>94.25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ht="30" x14ac:dyDescent="0.25">
      <c r="A7" s="10"/>
      <c r="B7" s="10"/>
      <c r="C7" s="11" t="s">
        <v>165</v>
      </c>
      <c r="D7" s="97" t="s">
        <v>300</v>
      </c>
      <c r="E7" s="45">
        <v>110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 t="str">
        <f t="shared" ref="E8:E26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5" t="s">
        <v>40</v>
      </c>
      <c r="B27" s="15"/>
      <c r="C27" s="16"/>
      <c r="D27" s="17"/>
      <c r="E27" s="18">
        <f>SUM(E5:E26)</f>
        <v>301.75</v>
      </c>
      <c r="F27" s="11"/>
      <c r="G27" s="19">
        <f t="shared" ref="G27:L27" si="1">SUM(G5:G26)</f>
        <v>0</v>
      </c>
      <c r="H27" s="19">
        <f t="shared" si="1"/>
        <v>0</v>
      </c>
      <c r="I27" s="19">
        <f t="shared" si="1"/>
        <v>0</v>
      </c>
      <c r="J27" s="19">
        <f t="shared" si="1"/>
        <v>0</v>
      </c>
      <c r="K27" s="19">
        <f t="shared" si="1"/>
        <v>0</v>
      </c>
      <c r="L27" s="19">
        <f t="shared" si="1"/>
        <v>0</v>
      </c>
      <c r="N27" s="20" t="s">
        <v>41</v>
      </c>
      <c r="O27" s="21"/>
      <c r="P27" s="22"/>
      <c r="Q27" s="23">
        <f>SUM(Q5:Q26)</f>
        <v>0</v>
      </c>
    </row>
    <row r="28" spans="1:17" x14ac:dyDescent="0.25">
      <c r="A28" s="10" t="s">
        <v>42</v>
      </c>
      <c r="B28" s="10"/>
      <c r="C28" s="11"/>
      <c r="D28" s="11"/>
      <c r="E28" s="11">
        <v>300</v>
      </c>
      <c r="F28" s="11"/>
      <c r="G28" s="11"/>
      <c r="H28" s="11"/>
      <c r="I28" s="11"/>
      <c r="J28" s="11"/>
      <c r="K28" s="11"/>
      <c r="L28" s="11"/>
      <c r="N28" s="11" t="s">
        <v>43</v>
      </c>
      <c r="O28" s="11"/>
      <c r="P28" s="11"/>
      <c r="Q28" s="11">
        <v>300</v>
      </c>
    </row>
    <row r="29" spans="1:17" x14ac:dyDescent="0.25">
      <c r="A29" s="24" t="s">
        <v>44</v>
      </c>
      <c r="B29" s="13"/>
      <c r="C29" s="25"/>
      <c r="D29" s="11"/>
      <c r="E29" s="26">
        <f>IF(SUM(E28-E27)=0,"",SUM(E28-E27))</f>
        <v>-1.75</v>
      </c>
      <c r="F29" s="11"/>
      <c r="G29" s="11"/>
      <c r="H29" s="11"/>
      <c r="I29" s="11"/>
      <c r="J29" s="11"/>
      <c r="K29" s="11"/>
      <c r="L29" s="11"/>
      <c r="N29" s="27" t="s">
        <v>45</v>
      </c>
      <c r="O29" s="25"/>
      <c r="P29" s="11"/>
      <c r="Q29" s="26">
        <f>IF(SUM(Q27-Q28)=0,"",SUM(Q27-Q28))</f>
        <v>-300</v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D7" sqref="D7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57</v>
      </c>
      <c r="B2" s="1" t="s">
        <v>2</v>
      </c>
      <c r="C2" s="135">
        <f>E30</f>
        <v>38.5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43647</v>
      </c>
      <c r="B5" s="53"/>
      <c r="C5" s="54" t="s">
        <v>182</v>
      </c>
      <c r="D5" s="54" t="s">
        <v>183</v>
      </c>
      <c r="E5" s="30">
        <v>150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>
        <v>43655</v>
      </c>
      <c r="B6" s="53" t="s">
        <v>214</v>
      </c>
      <c r="C6" s="54" t="s">
        <v>243</v>
      </c>
      <c r="D6" s="54" t="s">
        <v>244</v>
      </c>
      <c r="E6" s="12">
        <v>11.5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54" t="s">
        <v>296</v>
      </c>
      <c r="E7" s="30">
        <v>100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 t="str">
        <f t="shared" ref="E8:E27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11"/>
      <c r="D27" s="11"/>
      <c r="E27" s="30" t="str">
        <f t="shared" si="0"/>
        <v/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5" t="s">
        <v>40</v>
      </c>
      <c r="B28" s="15"/>
      <c r="C28" s="16"/>
      <c r="D28" s="17"/>
      <c r="E28" s="18">
        <f>SUM(E5:E27)</f>
        <v>261.5</v>
      </c>
      <c r="F28" s="11"/>
      <c r="G28" s="19">
        <f t="shared" ref="G28:L28" si="1">SUM(G5:G27)</f>
        <v>0</v>
      </c>
      <c r="H28" s="19">
        <f t="shared" si="1"/>
        <v>0</v>
      </c>
      <c r="I28" s="19">
        <f t="shared" si="1"/>
        <v>0</v>
      </c>
      <c r="J28" s="19">
        <f t="shared" si="1"/>
        <v>0</v>
      </c>
      <c r="K28" s="19">
        <f t="shared" si="1"/>
        <v>0</v>
      </c>
      <c r="L28" s="19">
        <f t="shared" si="1"/>
        <v>0</v>
      </c>
      <c r="N28" s="20" t="s">
        <v>41</v>
      </c>
      <c r="O28" s="21"/>
      <c r="P28" s="22"/>
      <c r="Q28" s="23">
        <f>SUM(Q5:Q27)</f>
        <v>0</v>
      </c>
    </row>
    <row r="29" spans="1:17" x14ac:dyDescent="0.25">
      <c r="A29" s="10" t="s">
        <v>42</v>
      </c>
      <c r="B29" s="10"/>
      <c r="C29" s="11"/>
      <c r="D29" s="11"/>
      <c r="E29" s="11">
        <v>300</v>
      </c>
      <c r="F29" s="11"/>
      <c r="G29" s="11"/>
      <c r="H29" s="11"/>
      <c r="I29" s="11"/>
      <c r="J29" s="11"/>
      <c r="K29" s="11"/>
      <c r="L29" s="11"/>
      <c r="N29" s="11" t="s">
        <v>43</v>
      </c>
      <c r="O29" s="11"/>
      <c r="P29" s="11"/>
      <c r="Q29" s="11"/>
    </row>
    <row r="30" spans="1:17" x14ac:dyDescent="0.25">
      <c r="A30" s="24" t="s">
        <v>44</v>
      </c>
      <c r="B30" s="13"/>
      <c r="C30" s="25"/>
      <c r="D30" s="11"/>
      <c r="E30" s="26">
        <f>IF(SUM(E29-E28)=0,"",SUM(E29-E28))</f>
        <v>38.5</v>
      </c>
      <c r="F30" s="11"/>
      <c r="G30" s="11"/>
      <c r="H30" s="11"/>
      <c r="I30" s="11"/>
      <c r="J30" s="11"/>
      <c r="K30" s="11"/>
      <c r="L30" s="11"/>
      <c r="N30" s="27" t="s">
        <v>45</v>
      </c>
      <c r="O30" s="25"/>
      <c r="P30" s="11"/>
      <c r="Q30" s="26" t="str">
        <f>IF(SUM(Q28-Q29)=0,"",SUM(Q28-Q29))</f>
        <v/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E8" sqref="E8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58</v>
      </c>
      <c r="B2" s="1" t="s">
        <v>2</v>
      </c>
      <c r="C2" s="135">
        <f>E26</f>
        <v>0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10" t="s">
        <v>135</v>
      </c>
      <c r="B5" s="10"/>
      <c r="C5" s="11" t="s">
        <v>133</v>
      </c>
      <c r="D5" s="11"/>
      <c r="E5" s="30">
        <v>100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10"/>
      <c r="B6" s="10"/>
      <c r="C6" s="11" t="s">
        <v>173</v>
      </c>
      <c r="D6" s="11" t="s">
        <v>174</v>
      </c>
      <c r="E6" s="12">
        <v>18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10"/>
      <c r="B7" s="10"/>
      <c r="C7" s="11" t="s">
        <v>224</v>
      </c>
      <c r="D7" s="11"/>
      <c r="E7" s="30">
        <v>182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 t="str">
        <f t="shared" ref="E8:E23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5" t="s">
        <v>40</v>
      </c>
      <c r="B24" s="15"/>
      <c r="C24" s="16"/>
      <c r="D24" s="17"/>
      <c r="E24" s="18">
        <f>SUM(E5:E23)</f>
        <v>300</v>
      </c>
      <c r="F24" s="11"/>
      <c r="G24" s="19">
        <f t="shared" ref="G24:L24" si="1">SUM(G5:G23)</f>
        <v>0</v>
      </c>
      <c r="H24" s="19">
        <f t="shared" si="1"/>
        <v>0</v>
      </c>
      <c r="I24" s="19">
        <f t="shared" si="1"/>
        <v>0</v>
      </c>
      <c r="J24" s="19">
        <f t="shared" si="1"/>
        <v>0</v>
      </c>
      <c r="K24" s="19">
        <f t="shared" si="1"/>
        <v>0</v>
      </c>
      <c r="L24" s="19">
        <f t="shared" si="1"/>
        <v>0</v>
      </c>
      <c r="N24" s="20" t="s">
        <v>41</v>
      </c>
      <c r="O24" s="21"/>
      <c r="P24" s="22"/>
      <c r="Q24" s="23">
        <f>SUM(Q5:Q23)</f>
        <v>0</v>
      </c>
    </row>
    <row r="25" spans="1:17" x14ac:dyDescent="0.25">
      <c r="A25" s="10" t="s">
        <v>42</v>
      </c>
      <c r="B25" s="10"/>
      <c r="C25" s="11"/>
      <c r="D25" s="11"/>
      <c r="E25" s="11">
        <v>300</v>
      </c>
      <c r="F25" s="11"/>
      <c r="G25" s="11"/>
      <c r="H25" s="11"/>
      <c r="I25" s="11"/>
      <c r="J25" s="11"/>
      <c r="K25" s="11"/>
      <c r="L25" s="11"/>
      <c r="N25" s="11" t="s">
        <v>43</v>
      </c>
      <c r="O25" s="11"/>
      <c r="P25" s="11"/>
      <c r="Q25" s="11">
        <v>0</v>
      </c>
    </row>
    <row r="26" spans="1:17" x14ac:dyDescent="0.25">
      <c r="A26" s="24" t="s">
        <v>44</v>
      </c>
      <c r="B26" s="13"/>
      <c r="C26" s="25"/>
      <c r="D26" s="11"/>
      <c r="E26" s="26">
        <f>SUM(E25-E24)</f>
        <v>0</v>
      </c>
      <c r="F26" s="11"/>
      <c r="G26" s="11"/>
      <c r="H26" s="11"/>
      <c r="I26" s="11"/>
      <c r="J26" s="11"/>
      <c r="K26" s="11"/>
      <c r="L26" s="11"/>
      <c r="N26" s="27" t="s">
        <v>45</v>
      </c>
      <c r="O26" s="25"/>
      <c r="P26" s="11"/>
      <c r="Q26" s="26" t="str">
        <f>IF(SUM(Q24-Q25)=0,"",SUM(Q24-Q25))</f>
        <v/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B2" sqref="B1:B1048576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59</v>
      </c>
      <c r="B2" s="1" t="s">
        <v>2</v>
      </c>
      <c r="C2" s="135">
        <f>E28</f>
        <v>300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/>
      <c r="B5" s="53"/>
      <c r="C5" s="54"/>
      <c r="D5" s="54" t="s">
        <v>303</v>
      </c>
      <c r="E5" s="30"/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/>
      <c r="B6" s="53"/>
      <c r="C6" s="54"/>
      <c r="D6" s="54"/>
      <c r="E6" s="30"/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54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 t="str">
        <f t="shared" ref="E8:E25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5" t="s">
        <v>40</v>
      </c>
      <c r="B26" s="15"/>
      <c r="C26" s="16"/>
      <c r="D26" s="17"/>
      <c r="E26" s="18">
        <f>SUM(E5:E25)</f>
        <v>0</v>
      </c>
      <c r="F26" s="11"/>
      <c r="G26" s="19">
        <f t="shared" ref="G26:L26" si="1">SUM(G5:G25)</f>
        <v>0</v>
      </c>
      <c r="H26" s="19">
        <f t="shared" si="1"/>
        <v>0</v>
      </c>
      <c r="I26" s="19">
        <f t="shared" si="1"/>
        <v>0</v>
      </c>
      <c r="J26" s="19">
        <f t="shared" si="1"/>
        <v>0</v>
      </c>
      <c r="K26" s="19">
        <f t="shared" si="1"/>
        <v>0</v>
      </c>
      <c r="L26" s="19">
        <f t="shared" si="1"/>
        <v>0</v>
      </c>
      <c r="N26" s="20" t="s">
        <v>41</v>
      </c>
      <c r="O26" s="21"/>
      <c r="P26" s="22"/>
      <c r="Q26" s="23">
        <f>SUM(Q5:Q25)</f>
        <v>0</v>
      </c>
    </row>
    <row r="27" spans="1:17" x14ac:dyDescent="0.25">
      <c r="A27" s="10" t="s">
        <v>42</v>
      </c>
      <c r="B27" s="10"/>
      <c r="C27" s="11"/>
      <c r="D27" s="11"/>
      <c r="E27" s="11">
        <v>300</v>
      </c>
      <c r="F27" s="11"/>
      <c r="G27" s="11"/>
      <c r="H27" s="11"/>
      <c r="I27" s="11"/>
      <c r="J27" s="11"/>
      <c r="K27" s="11"/>
      <c r="L27" s="11"/>
      <c r="N27" s="11" t="s">
        <v>43</v>
      </c>
      <c r="O27" s="11"/>
      <c r="P27" s="11"/>
      <c r="Q27" s="11">
        <v>0</v>
      </c>
    </row>
    <row r="28" spans="1:17" x14ac:dyDescent="0.25">
      <c r="A28" s="24" t="s">
        <v>44</v>
      </c>
      <c r="B28" s="13"/>
      <c r="C28" s="25"/>
      <c r="D28" s="11"/>
      <c r="E28" s="26">
        <f>IF(SUM(E27-E26)=0,"",SUM(E27-E26))</f>
        <v>300</v>
      </c>
      <c r="F28" s="11"/>
      <c r="G28" s="11"/>
      <c r="H28" s="11"/>
      <c r="I28" s="11"/>
      <c r="J28" s="11"/>
      <c r="K28" s="11"/>
      <c r="L28" s="11"/>
      <c r="N28" s="27" t="s">
        <v>45</v>
      </c>
      <c r="O28" s="25"/>
      <c r="P28" s="11"/>
      <c r="Q28" s="26" t="str">
        <f>IF(SUM(Q26-Q27)=0,"",SUM(Q26-Q27))</f>
        <v/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workbookViewId="0">
      <selection activeCell="A32" sqref="A32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21.85546875" style="8" bestFit="1" customWidth="1"/>
    <col min="4" max="4" width="32.7109375" style="8" bestFit="1" customWidth="1"/>
    <col min="5" max="5" width="10.28515625" style="8" customWidth="1"/>
    <col min="6" max="6" width="1.85546875" style="8" customWidth="1"/>
    <col min="7" max="7" width="2" style="8" customWidth="1"/>
    <col min="8" max="8" width="11.42578125" style="8"/>
    <col min="9" max="9" width="16.140625" style="8" customWidth="1"/>
    <col min="10" max="10" width="4.7109375" style="8" customWidth="1"/>
    <col min="11" max="16384" width="11.42578125" style="8"/>
  </cols>
  <sheetData>
    <row r="1" spans="1:13" ht="27" thickBot="1" x14ac:dyDescent="0.45">
      <c r="A1" s="134" t="s">
        <v>4</v>
      </c>
      <c r="B1" s="134"/>
      <c r="C1" s="134"/>
      <c r="D1" s="134"/>
      <c r="E1" s="134"/>
      <c r="F1" s="134"/>
    </row>
    <row r="2" spans="1:13" ht="22.5" thickTop="1" thickBot="1" x14ac:dyDescent="0.4">
      <c r="A2" t="s">
        <v>7</v>
      </c>
      <c r="B2" s="1" t="s">
        <v>2</v>
      </c>
      <c r="C2" s="135">
        <f>E70</f>
        <v>-67.329999999999927</v>
      </c>
      <c r="D2" s="136"/>
      <c r="E2" s="137"/>
      <c r="F2"/>
      <c r="G2" s="49"/>
      <c r="H2" s="49"/>
      <c r="I2" s="49"/>
      <c r="J2" s="49"/>
      <c r="K2" s="49"/>
      <c r="M2" s="124" t="s">
        <v>283</v>
      </c>
    </row>
    <row r="3" spans="1:13" ht="21.75" thickTop="1" x14ac:dyDescent="0.35">
      <c r="A3"/>
      <c r="B3" s="1"/>
      <c r="C3" s="28"/>
      <c r="D3" s="29"/>
      <c r="E3" s="29"/>
      <c r="F3"/>
    </row>
    <row r="4" spans="1:13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H4" s="9" t="s">
        <v>0</v>
      </c>
      <c r="I4" s="9" t="s">
        <v>38</v>
      </c>
      <c r="J4" s="9" t="s">
        <v>39</v>
      </c>
      <c r="K4" s="9" t="s">
        <v>1</v>
      </c>
    </row>
    <row r="5" spans="1:13" x14ac:dyDescent="0.25">
      <c r="A5" s="60">
        <v>43480</v>
      </c>
      <c r="B5" s="50"/>
      <c r="C5" s="46" t="s">
        <v>101</v>
      </c>
      <c r="D5" s="62" t="s">
        <v>103</v>
      </c>
      <c r="E5" s="114">
        <v>41.93</v>
      </c>
      <c r="F5" s="35"/>
      <c r="G5" s="37"/>
      <c r="H5" s="72">
        <v>43481</v>
      </c>
      <c r="I5" s="36" t="s">
        <v>123</v>
      </c>
      <c r="J5" s="36"/>
      <c r="K5" s="119">
        <v>7.3</v>
      </c>
    </row>
    <row r="6" spans="1:13" x14ac:dyDescent="0.25">
      <c r="A6" s="61">
        <v>43472</v>
      </c>
      <c r="B6" s="51"/>
      <c r="C6" s="63" t="s">
        <v>101</v>
      </c>
      <c r="D6" s="64" t="s">
        <v>104</v>
      </c>
      <c r="E6" s="115">
        <v>5.29</v>
      </c>
      <c r="F6" s="35"/>
      <c r="G6" s="41"/>
      <c r="H6" s="39"/>
      <c r="I6" s="40"/>
      <c r="J6" s="40"/>
      <c r="K6" s="40"/>
    </row>
    <row r="7" spans="1:13" x14ac:dyDescent="0.25">
      <c r="A7" s="56">
        <v>43525</v>
      </c>
      <c r="B7" s="56"/>
      <c r="C7" s="65" t="s">
        <v>101</v>
      </c>
      <c r="D7" s="66" t="s">
        <v>170</v>
      </c>
      <c r="E7" s="120">
        <v>26.96</v>
      </c>
      <c r="F7" s="32"/>
      <c r="H7" s="85"/>
      <c r="I7" s="86"/>
      <c r="J7" s="86"/>
      <c r="K7" s="59"/>
    </row>
    <row r="8" spans="1:13" x14ac:dyDescent="0.25">
      <c r="A8" s="55">
        <v>43587</v>
      </c>
      <c r="B8" s="47"/>
      <c r="C8" s="67" t="s">
        <v>101</v>
      </c>
      <c r="D8" s="68" t="s">
        <v>103</v>
      </c>
      <c r="E8" s="123">
        <v>32.56</v>
      </c>
      <c r="F8" s="58"/>
      <c r="G8" s="38"/>
      <c r="H8" s="39"/>
      <c r="I8" s="40"/>
      <c r="J8" s="40"/>
      <c r="K8" s="40"/>
    </row>
    <row r="9" spans="1:13" x14ac:dyDescent="0.25">
      <c r="A9" s="55"/>
      <c r="B9" s="47"/>
      <c r="C9" s="67" t="s">
        <v>281</v>
      </c>
      <c r="D9" s="68"/>
      <c r="E9" s="123">
        <v>1581</v>
      </c>
      <c r="F9" s="58"/>
      <c r="G9" s="38"/>
      <c r="H9" s="39"/>
      <c r="I9" s="40"/>
      <c r="J9" s="40"/>
      <c r="K9" s="40"/>
    </row>
    <row r="10" spans="1:13" x14ac:dyDescent="0.25">
      <c r="A10" s="10"/>
      <c r="B10" s="47"/>
      <c r="C10" s="69" t="s">
        <v>203</v>
      </c>
      <c r="D10" s="70" t="s">
        <v>278</v>
      </c>
      <c r="E10" s="12">
        <v>576</v>
      </c>
      <c r="F10" s="11"/>
      <c r="H10" s="85"/>
      <c r="I10" s="86"/>
      <c r="J10" s="86"/>
      <c r="K10" s="59"/>
    </row>
    <row r="11" spans="1:13" x14ac:dyDescent="0.25">
      <c r="A11" s="10"/>
      <c r="B11" s="47"/>
      <c r="C11" s="67" t="s">
        <v>209</v>
      </c>
      <c r="D11" s="70" t="s">
        <v>279</v>
      </c>
      <c r="E11" s="12">
        <v>172.8</v>
      </c>
      <c r="F11" s="11"/>
      <c r="H11" s="87"/>
      <c r="I11" s="54"/>
      <c r="J11" s="54"/>
      <c r="K11" s="30"/>
    </row>
    <row r="12" spans="1:13" x14ac:dyDescent="0.25">
      <c r="A12" s="10"/>
      <c r="B12" s="10"/>
      <c r="C12" s="67" t="s">
        <v>204</v>
      </c>
      <c r="D12" s="70" t="s">
        <v>280</v>
      </c>
      <c r="E12" s="12">
        <v>308</v>
      </c>
      <c r="F12" s="11"/>
      <c r="H12" s="87"/>
      <c r="I12" s="54"/>
      <c r="J12" s="54"/>
      <c r="K12" s="30"/>
    </row>
    <row r="13" spans="1:13" x14ac:dyDescent="0.25">
      <c r="A13" s="10">
        <v>43524</v>
      </c>
      <c r="B13" s="10"/>
      <c r="C13" s="67" t="s">
        <v>205</v>
      </c>
      <c r="D13" s="70"/>
      <c r="E13" s="12">
        <v>37.75</v>
      </c>
      <c r="F13" s="11"/>
      <c r="H13" s="87"/>
      <c r="I13" s="54"/>
      <c r="J13" s="54"/>
      <c r="K13" s="30"/>
    </row>
    <row r="14" spans="1:13" x14ac:dyDescent="0.25">
      <c r="A14" s="10"/>
      <c r="B14" s="10"/>
      <c r="C14" s="67" t="s">
        <v>206</v>
      </c>
      <c r="D14" s="71"/>
      <c r="E14" s="12">
        <v>250.34</v>
      </c>
      <c r="F14" s="11"/>
      <c r="H14" s="87"/>
      <c r="I14" s="54"/>
      <c r="J14" s="54"/>
      <c r="K14" s="30"/>
    </row>
    <row r="15" spans="1:13" x14ac:dyDescent="0.25">
      <c r="A15" s="10"/>
      <c r="B15" s="10"/>
      <c r="C15" s="67" t="s">
        <v>207</v>
      </c>
      <c r="D15" s="71"/>
      <c r="E15" s="12">
        <v>35.86</v>
      </c>
      <c r="F15" s="11"/>
      <c r="H15" s="87"/>
      <c r="I15" s="54"/>
      <c r="J15" s="54"/>
      <c r="K15" s="30"/>
    </row>
    <row r="16" spans="1:13" x14ac:dyDescent="0.25">
      <c r="A16" s="10"/>
      <c r="B16" s="10"/>
      <c r="C16" s="67" t="s">
        <v>208</v>
      </c>
      <c r="D16" s="70" t="s">
        <v>211</v>
      </c>
      <c r="E16" s="12">
        <v>1500.88</v>
      </c>
      <c r="F16" s="11"/>
      <c r="H16" s="13"/>
      <c r="I16" s="11"/>
      <c r="J16" s="11"/>
      <c r="K16" s="14"/>
    </row>
    <row r="17" spans="1:11" x14ac:dyDescent="0.25">
      <c r="A17" s="10"/>
      <c r="B17" s="10"/>
      <c r="C17" s="67"/>
      <c r="D17" s="70" t="s">
        <v>210</v>
      </c>
      <c r="E17" s="12">
        <v>24.88</v>
      </c>
      <c r="F17" s="11"/>
      <c r="H17" s="13"/>
      <c r="I17" s="11"/>
      <c r="J17" s="11"/>
      <c r="K17" s="14"/>
    </row>
    <row r="18" spans="1:11" x14ac:dyDescent="0.25">
      <c r="A18" s="10"/>
      <c r="B18" s="10"/>
      <c r="C18" s="69" t="s">
        <v>132</v>
      </c>
      <c r="D18" s="70"/>
      <c r="E18" s="12">
        <v>28.77</v>
      </c>
      <c r="F18" s="11"/>
      <c r="H18" s="13"/>
      <c r="I18" s="11"/>
      <c r="J18" s="11"/>
      <c r="K18" s="14"/>
    </row>
    <row r="19" spans="1:11" x14ac:dyDescent="0.25">
      <c r="A19" s="10">
        <v>43536</v>
      </c>
      <c r="B19" s="10" t="s">
        <v>214</v>
      </c>
      <c r="C19" s="67"/>
      <c r="D19" s="70" t="s">
        <v>219</v>
      </c>
      <c r="E19" s="12">
        <v>14.29</v>
      </c>
      <c r="F19" s="11"/>
      <c r="H19" s="13"/>
      <c r="I19" s="11"/>
      <c r="J19" s="11"/>
      <c r="K19" s="14"/>
    </row>
    <row r="20" spans="1:11" x14ac:dyDescent="0.25">
      <c r="A20" s="10">
        <v>43617</v>
      </c>
      <c r="B20" s="10"/>
      <c r="C20" s="67" t="s">
        <v>111</v>
      </c>
      <c r="D20" s="70" t="s">
        <v>226</v>
      </c>
      <c r="E20" s="12">
        <v>5.95</v>
      </c>
      <c r="F20" s="11"/>
      <c r="H20" s="13"/>
      <c r="I20" s="11"/>
      <c r="J20" s="11"/>
      <c r="K20" s="14"/>
    </row>
    <row r="21" spans="1:11" x14ac:dyDescent="0.25">
      <c r="A21" s="10">
        <v>43640</v>
      </c>
      <c r="B21" s="10"/>
      <c r="C21" s="69" t="s">
        <v>111</v>
      </c>
      <c r="D21" s="70" t="s">
        <v>228</v>
      </c>
      <c r="E21" s="12">
        <v>31.98</v>
      </c>
      <c r="F21" s="11"/>
      <c r="H21" s="13"/>
      <c r="I21" s="11"/>
      <c r="J21" s="11"/>
      <c r="K21" s="14"/>
    </row>
    <row r="22" spans="1:11" x14ac:dyDescent="0.25">
      <c r="A22" s="10"/>
      <c r="B22" s="53"/>
      <c r="C22" s="67" t="s">
        <v>206</v>
      </c>
      <c r="D22" s="70" t="s">
        <v>227</v>
      </c>
      <c r="E22" s="12">
        <v>471.19</v>
      </c>
      <c r="F22" s="11"/>
      <c r="H22" s="13"/>
      <c r="I22" s="11"/>
      <c r="J22" s="11"/>
      <c r="K22" s="14"/>
    </row>
    <row r="23" spans="1:11" x14ac:dyDescent="0.25">
      <c r="A23" s="10">
        <v>43699</v>
      </c>
      <c r="B23" s="10"/>
      <c r="C23" s="67" t="s">
        <v>111</v>
      </c>
      <c r="D23" s="70" t="s">
        <v>103</v>
      </c>
      <c r="E23" s="12">
        <v>31.35</v>
      </c>
      <c r="F23" s="11"/>
      <c r="H23" s="13"/>
      <c r="I23" s="11"/>
      <c r="J23" s="11"/>
      <c r="K23" s="14"/>
    </row>
    <row r="24" spans="1:11" x14ac:dyDescent="0.25">
      <c r="A24" s="10">
        <v>43496</v>
      </c>
      <c r="B24" s="10"/>
      <c r="C24" s="67" t="s">
        <v>255</v>
      </c>
      <c r="D24" s="70" t="s">
        <v>254</v>
      </c>
      <c r="E24" s="12">
        <v>370.8</v>
      </c>
      <c r="F24" s="11"/>
      <c r="H24" s="13"/>
      <c r="I24" s="11"/>
      <c r="J24" s="11"/>
      <c r="K24" s="14"/>
    </row>
    <row r="25" spans="1:11" x14ac:dyDescent="0.25">
      <c r="A25" s="10">
        <v>43677</v>
      </c>
      <c r="B25" s="10"/>
      <c r="C25" s="67" t="s">
        <v>206</v>
      </c>
      <c r="D25" s="70"/>
      <c r="E25" s="12">
        <v>152.94</v>
      </c>
      <c r="F25" s="11"/>
      <c r="H25" s="13"/>
      <c r="I25" s="11"/>
      <c r="J25" s="11"/>
      <c r="K25" s="14"/>
    </row>
    <row r="26" spans="1:11" x14ac:dyDescent="0.25">
      <c r="A26" s="10">
        <v>43646</v>
      </c>
      <c r="B26" s="10"/>
      <c r="C26" s="67" t="s">
        <v>256</v>
      </c>
      <c r="D26" s="70"/>
      <c r="E26" s="12">
        <v>9.82</v>
      </c>
      <c r="F26" s="11"/>
      <c r="H26" s="13"/>
      <c r="I26" s="11"/>
      <c r="J26" s="11"/>
      <c r="K26" s="14"/>
    </row>
    <row r="27" spans="1:11" x14ac:dyDescent="0.25">
      <c r="A27" s="10"/>
      <c r="B27" s="10"/>
      <c r="C27" s="67" t="s">
        <v>257</v>
      </c>
      <c r="D27" s="70"/>
      <c r="E27" s="12">
        <v>3490.8</v>
      </c>
      <c r="F27" s="11"/>
      <c r="H27" s="13"/>
      <c r="I27" s="11"/>
      <c r="J27" s="11"/>
      <c r="K27" s="14"/>
    </row>
    <row r="28" spans="1:11" x14ac:dyDescent="0.25">
      <c r="A28" s="10"/>
      <c r="B28" s="10"/>
      <c r="C28" s="67" t="s">
        <v>199</v>
      </c>
      <c r="D28" s="70"/>
      <c r="E28" s="12">
        <v>10.81</v>
      </c>
      <c r="F28" s="11"/>
      <c r="H28" s="13"/>
      <c r="I28" s="11"/>
      <c r="J28" s="11"/>
      <c r="K28" s="14"/>
    </row>
    <row r="29" spans="1:11" x14ac:dyDescent="0.25">
      <c r="A29" s="10">
        <v>43553</v>
      </c>
      <c r="B29" s="10" t="s">
        <v>258</v>
      </c>
      <c r="C29" s="67"/>
      <c r="D29" s="70"/>
      <c r="E29" s="12">
        <v>14.29</v>
      </c>
      <c r="F29" s="11"/>
      <c r="H29" s="13"/>
      <c r="I29" s="11"/>
      <c r="J29" s="11"/>
      <c r="K29" s="14"/>
    </row>
    <row r="30" spans="1:11" x14ac:dyDescent="0.25">
      <c r="A30" s="10">
        <v>43646</v>
      </c>
      <c r="B30" s="10"/>
      <c r="C30" s="67" t="s">
        <v>101</v>
      </c>
      <c r="D30" s="70"/>
      <c r="E30" s="12">
        <v>9.82</v>
      </c>
      <c r="F30" s="11"/>
      <c r="H30" s="13"/>
      <c r="I30" s="11"/>
      <c r="J30" s="11"/>
      <c r="K30" s="14"/>
    </row>
    <row r="31" spans="1:11" x14ac:dyDescent="0.25">
      <c r="A31" s="10">
        <v>43768</v>
      </c>
      <c r="B31" s="10"/>
      <c r="C31" s="71" t="s">
        <v>284</v>
      </c>
      <c r="D31" s="70" t="s">
        <v>285</v>
      </c>
      <c r="E31" s="30">
        <v>111.01</v>
      </c>
      <c r="F31" s="11"/>
      <c r="H31" s="13"/>
      <c r="I31" s="11"/>
      <c r="J31" s="11"/>
      <c r="K31" s="14"/>
    </row>
    <row r="32" spans="1:11" x14ac:dyDescent="0.25">
      <c r="A32" s="10"/>
      <c r="B32" s="10"/>
      <c r="C32" s="67"/>
      <c r="D32" s="70"/>
      <c r="E32" s="30"/>
      <c r="F32" s="11"/>
      <c r="H32" s="13"/>
      <c r="I32" s="11"/>
      <c r="J32" s="11"/>
      <c r="K32" s="14"/>
    </row>
    <row r="33" spans="1:11" x14ac:dyDescent="0.25">
      <c r="A33" s="10"/>
      <c r="B33" s="10"/>
      <c r="C33" s="67"/>
      <c r="D33" s="70"/>
      <c r="E33" s="30"/>
      <c r="F33" s="11"/>
      <c r="H33" s="13"/>
      <c r="I33" s="11"/>
      <c r="J33" s="11"/>
      <c r="K33" s="14"/>
    </row>
    <row r="34" spans="1:11" x14ac:dyDescent="0.25">
      <c r="A34" s="10"/>
      <c r="B34" s="11"/>
      <c r="C34" s="70"/>
      <c r="D34" s="74"/>
      <c r="E34" s="30"/>
      <c r="F34" s="11"/>
      <c r="H34" s="13"/>
      <c r="I34" s="11"/>
      <c r="J34" s="11"/>
      <c r="K34" s="14"/>
    </row>
    <row r="35" spans="1:11" x14ac:dyDescent="0.25">
      <c r="A35" s="10"/>
      <c r="B35" s="10"/>
      <c r="C35" s="70"/>
      <c r="D35" s="70"/>
      <c r="E35" s="30"/>
      <c r="F35" s="11"/>
      <c r="H35" s="13"/>
      <c r="I35" s="11"/>
      <c r="J35" s="11"/>
      <c r="K35" s="14"/>
    </row>
    <row r="36" spans="1:11" x14ac:dyDescent="0.25">
      <c r="A36" s="10"/>
      <c r="B36" s="10"/>
      <c r="C36" s="70"/>
      <c r="D36" s="70"/>
      <c r="E36" s="30"/>
      <c r="F36" s="11"/>
      <c r="H36" s="13"/>
      <c r="I36" s="11"/>
      <c r="J36" s="11"/>
      <c r="K36" s="14"/>
    </row>
    <row r="37" spans="1:11" x14ac:dyDescent="0.25">
      <c r="A37" s="10"/>
      <c r="B37" s="10"/>
      <c r="C37" s="67"/>
      <c r="D37" s="70"/>
      <c r="E37" s="30"/>
      <c r="F37" s="11"/>
      <c r="H37" s="13"/>
      <c r="I37" s="11"/>
      <c r="J37" s="11"/>
      <c r="K37" s="14"/>
    </row>
    <row r="38" spans="1:11" x14ac:dyDescent="0.25">
      <c r="A38" s="10"/>
      <c r="B38" s="53"/>
      <c r="C38" s="75"/>
      <c r="D38" s="75"/>
      <c r="E38" s="30"/>
      <c r="F38" s="11"/>
      <c r="H38" s="13"/>
      <c r="I38" s="11"/>
      <c r="J38" s="11"/>
      <c r="K38" s="14"/>
    </row>
    <row r="39" spans="1:11" x14ac:dyDescent="0.25">
      <c r="A39" s="10"/>
      <c r="B39" s="53"/>
      <c r="C39" s="75"/>
      <c r="D39" s="75"/>
      <c r="E39" s="30"/>
      <c r="F39" s="11"/>
      <c r="H39" s="13"/>
      <c r="I39" s="11"/>
      <c r="J39" s="11"/>
      <c r="K39" s="14"/>
    </row>
    <row r="40" spans="1:11" x14ac:dyDescent="0.25">
      <c r="A40" s="10"/>
      <c r="B40" s="53"/>
      <c r="C40" s="75"/>
      <c r="D40" s="75"/>
      <c r="E40" s="30"/>
      <c r="F40" s="11"/>
      <c r="H40" s="13"/>
      <c r="I40" s="11"/>
      <c r="J40" s="11"/>
      <c r="K40" s="14"/>
    </row>
    <row r="41" spans="1:11" x14ac:dyDescent="0.25">
      <c r="A41" s="10"/>
      <c r="B41" s="53"/>
      <c r="C41" s="75"/>
      <c r="D41" s="75"/>
      <c r="E41" s="30"/>
      <c r="F41" s="11"/>
      <c r="H41" s="13"/>
      <c r="I41" s="11"/>
      <c r="J41" s="11"/>
      <c r="K41" s="14"/>
    </row>
    <row r="42" spans="1:11" x14ac:dyDescent="0.25">
      <c r="A42" s="47"/>
      <c r="B42" s="76"/>
      <c r="C42" s="77"/>
      <c r="D42" s="78"/>
      <c r="E42" s="52"/>
      <c r="F42" s="11"/>
      <c r="H42" s="13"/>
      <c r="I42" s="11"/>
      <c r="J42" s="11"/>
      <c r="K42" s="14"/>
    </row>
    <row r="43" spans="1:11" x14ac:dyDescent="0.25">
      <c r="A43" s="10"/>
      <c r="B43" s="53"/>
      <c r="C43" s="77"/>
      <c r="D43" s="75"/>
      <c r="E43" s="30"/>
      <c r="F43" s="11"/>
      <c r="H43" s="13"/>
      <c r="I43" s="11"/>
      <c r="J43" s="11"/>
      <c r="K43" s="14"/>
    </row>
    <row r="44" spans="1:11" x14ac:dyDescent="0.25">
      <c r="A44" s="10"/>
      <c r="B44" s="53"/>
      <c r="C44" s="75"/>
      <c r="D44" s="75"/>
      <c r="E44" s="30"/>
      <c r="F44" s="11"/>
      <c r="H44" s="13"/>
      <c r="I44" s="11"/>
      <c r="J44" s="11"/>
      <c r="K44" s="14"/>
    </row>
    <row r="45" spans="1:11" x14ac:dyDescent="0.25">
      <c r="A45" s="10"/>
      <c r="B45" s="53"/>
      <c r="C45" s="77"/>
      <c r="D45" s="75"/>
      <c r="E45" s="30"/>
      <c r="F45" s="11"/>
      <c r="H45" s="13"/>
      <c r="I45" s="11"/>
      <c r="J45" s="11"/>
      <c r="K45" s="14"/>
    </row>
    <row r="46" spans="1:11" x14ac:dyDescent="0.25">
      <c r="A46" s="10"/>
      <c r="B46" s="53"/>
      <c r="C46" s="75"/>
      <c r="D46" s="75"/>
      <c r="E46" s="30"/>
      <c r="F46" s="11"/>
      <c r="H46" s="13"/>
      <c r="I46" s="11"/>
      <c r="J46" s="11"/>
      <c r="K46" s="14"/>
    </row>
    <row r="47" spans="1:11" x14ac:dyDescent="0.25">
      <c r="A47" s="10"/>
      <c r="B47" s="53"/>
      <c r="C47" s="75"/>
      <c r="D47" s="75"/>
      <c r="E47" s="30"/>
      <c r="F47" s="11"/>
      <c r="H47" s="13"/>
      <c r="I47" s="11"/>
      <c r="J47" s="11"/>
      <c r="K47" s="14"/>
    </row>
    <row r="48" spans="1:11" x14ac:dyDescent="0.25">
      <c r="A48" s="10"/>
      <c r="B48" s="53"/>
      <c r="C48" s="75"/>
      <c r="D48" s="75"/>
      <c r="E48" s="30"/>
      <c r="F48" s="11"/>
      <c r="H48" s="13"/>
      <c r="I48" s="11"/>
      <c r="J48" s="11"/>
      <c r="K48" s="14"/>
    </row>
    <row r="49" spans="1:11" x14ac:dyDescent="0.25">
      <c r="A49" s="10"/>
      <c r="B49" s="53"/>
      <c r="C49" s="77"/>
      <c r="D49" s="75"/>
      <c r="E49" s="30"/>
      <c r="F49" s="11"/>
      <c r="H49" s="13"/>
      <c r="I49" s="11"/>
      <c r="J49" s="11"/>
      <c r="K49" s="14"/>
    </row>
    <row r="50" spans="1:11" x14ac:dyDescent="0.25">
      <c r="A50" s="57"/>
      <c r="B50" s="79"/>
      <c r="C50" s="80"/>
      <c r="D50" s="80"/>
      <c r="E50" s="81"/>
      <c r="F50" s="42"/>
      <c r="H50" s="43"/>
      <c r="I50" s="42"/>
      <c r="J50" s="42"/>
      <c r="K50" s="44"/>
    </row>
    <row r="51" spans="1:11" s="11" customFormat="1" x14ac:dyDescent="0.25">
      <c r="A51" s="10"/>
      <c r="B51" s="53"/>
      <c r="C51" s="77"/>
      <c r="D51" s="75"/>
      <c r="E51" s="30"/>
      <c r="H51" s="10"/>
      <c r="K51" s="14"/>
    </row>
    <row r="52" spans="1:11" s="11" customFormat="1" x14ac:dyDescent="0.25">
      <c r="A52" s="10"/>
      <c r="B52" s="53"/>
      <c r="C52" s="75"/>
      <c r="D52" s="75"/>
      <c r="E52" s="30"/>
      <c r="H52" s="10"/>
      <c r="K52" s="14"/>
    </row>
    <row r="53" spans="1:11" s="11" customFormat="1" x14ac:dyDescent="0.25">
      <c r="A53" s="10"/>
      <c r="B53" s="53"/>
      <c r="C53" s="77"/>
      <c r="D53" s="75"/>
      <c r="E53" s="30"/>
      <c r="H53" s="10"/>
      <c r="K53" s="14"/>
    </row>
    <row r="54" spans="1:11" s="11" customFormat="1" x14ac:dyDescent="0.25">
      <c r="A54" s="10"/>
      <c r="B54" s="53"/>
      <c r="C54" s="75"/>
      <c r="D54" s="75"/>
      <c r="E54" s="30"/>
      <c r="H54" s="10"/>
      <c r="K54" s="14"/>
    </row>
    <row r="55" spans="1:11" s="11" customFormat="1" x14ac:dyDescent="0.25">
      <c r="A55" s="10"/>
      <c r="B55" s="53"/>
      <c r="C55" s="77"/>
      <c r="D55" s="75"/>
      <c r="E55" s="30"/>
      <c r="H55" s="10"/>
      <c r="K55" s="14"/>
    </row>
    <row r="56" spans="1:11" x14ac:dyDescent="0.25">
      <c r="A56" s="32"/>
      <c r="B56" s="82"/>
      <c r="C56" s="83"/>
      <c r="D56" s="83"/>
      <c r="E56" s="59"/>
      <c r="F56" s="32"/>
      <c r="H56" s="33"/>
      <c r="I56" s="32"/>
      <c r="J56" s="32"/>
      <c r="K56" s="34"/>
    </row>
    <row r="57" spans="1:11" x14ac:dyDescent="0.25">
      <c r="A57" s="10"/>
      <c r="B57" s="53"/>
      <c r="C57" s="75"/>
      <c r="D57" s="75"/>
      <c r="E57" s="30"/>
      <c r="F57" s="11"/>
      <c r="H57" s="13"/>
      <c r="I57" s="11"/>
      <c r="J57" s="11"/>
      <c r="K57" s="14"/>
    </row>
    <row r="58" spans="1:11" x14ac:dyDescent="0.25">
      <c r="A58" s="10"/>
      <c r="B58" s="53"/>
      <c r="C58" s="77"/>
      <c r="D58" s="75"/>
      <c r="E58" s="30"/>
      <c r="F58" s="11"/>
      <c r="H58" s="13"/>
      <c r="I58" s="11"/>
      <c r="J58" s="11"/>
      <c r="K58" s="14"/>
    </row>
    <row r="59" spans="1:11" x14ac:dyDescent="0.25">
      <c r="A59" s="10"/>
      <c r="B59" s="53"/>
      <c r="C59" s="77"/>
      <c r="D59" s="75"/>
      <c r="E59" s="30"/>
      <c r="F59" s="11"/>
      <c r="H59" s="13"/>
      <c r="I59" s="11"/>
      <c r="J59" s="11"/>
      <c r="K59" s="14"/>
    </row>
    <row r="60" spans="1:11" x14ac:dyDescent="0.25">
      <c r="A60" s="10"/>
      <c r="B60" s="53"/>
      <c r="C60" s="77"/>
      <c r="D60" s="75"/>
      <c r="E60" s="30"/>
      <c r="F60" s="11"/>
      <c r="H60" s="13"/>
      <c r="I60" s="11"/>
      <c r="J60" s="11"/>
      <c r="K60" s="14"/>
    </row>
    <row r="61" spans="1:11" x14ac:dyDescent="0.25">
      <c r="A61" s="10"/>
      <c r="B61" s="53"/>
      <c r="C61" s="77"/>
      <c r="D61" s="75"/>
      <c r="E61" s="30"/>
      <c r="F61" s="11"/>
      <c r="H61" s="13"/>
      <c r="I61" s="11"/>
      <c r="J61" s="11"/>
      <c r="K61" s="14"/>
    </row>
    <row r="62" spans="1:11" x14ac:dyDescent="0.25">
      <c r="A62" s="10"/>
      <c r="B62" s="53"/>
      <c r="C62" s="75"/>
      <c r="D62" s="75"/>
      <c r="E62" s="30"/>
      <c r="F62" s="11"/>
      <c r="H62" s="13"/>
      <c r="I62" s="11"/>
      <c r="J62" s="11"/>
      <c r="K62" s="14"/>
    </row>
    <row r="63" spans="1:11" x14ac:dyDescent="0.25">
      <c r="A63" s="10"/>
      <c r="B63" s="53"/>
      <c r="C63" s="75"/>
      <c r="D63" s="75"/>
      <c r="E63" s="30"/>
      <c r="F63" s="11"/>
      <c r="H63" s="13"/>
      <c r="I63" s="11"/>
      <c r="J63" s="11"/>
      <c r="K63" s="14"/>
    </row>
    <row r="64" spans="1:11" x14ac:dyDescent="0.25">
      <c r="A64" s="10"/>
      <c r="B64" s="53"/>
      <c r="C64" s="75"/>
      <c r="D64" s="75"/>
      <c r="E64" s="30"/>
      <c r="F64" s="11"/>
      <c r="H64" s="13"/>
      <c r="I64" s="11"/>
      <c r="J64" s="11"/>
      <c r="K64" s="14"/>
    </row>
    <row r="65" spans="1:12" x14ac:dyDescent="0.25">
      <c r="A65" s="10"/>
      <c r="B65" s="53"/>
      <c r="C65" s="77"/>
      <c r="D65" s="75"/>
      <c r="E65" s="30"/>
      <c r="F65" s="11"/>
      <c r="H65" s="13"/>
      <c r="I65" s="11"/>
      <c r="J65" s="11"/>
      <c r="K65" s="14"/>
    </row>
    <row r="66" spans="1:12" x14ac:dyDescent="0.25">
      <c r="A66" s="10"/>
      <c r="B66" s="53"/>
      <c r="C66" s="75"/>
      <c r="D66" s="75"/>
      <c r="E66" s="30"/>
      <c r="F66" s="11"/>
      <c r="H66" s="13"/>
      <c r="I66" s="11"/>
      <c r="J66" s="11"/>
      <c r="K66" s="14"/>
    </row>
    <row r="67" spans="1:12" x14ac:dyDescent="0.25">
      <c r="A67" s="10"/>
      <c r="B67" s="53"/>
      <c r="C67" s="75"/>
      <c r="D67" s="78"/>
      <c r="E67" s="30"/>
      <c r="F67" s="11"/>
      <c r="H67" s="13"/>
      <c r="I67" s="11"/>
      <c r="J67" s="11"/>
      <c r="K67" s="14"/>
    </row>
    <row r="68" spans="1:12" x14ac:dyDescent="0.25">
      <c r="A68" s="15" t="s">
        <v>40</v>
      </c>
      <c r="B68" s="15"/>
      <c r="C68" s="16"/>
      <c r="D68" s="17"/>
      <c r="E68" s="18">
        <f>SUM(E7:E67)</f>
        <v>9300.85</v>
      </c>
      <c r="F68" s="11"/>
      <c r="H68" s="20" t="s">
        <v>41</v>
      </c>
      <c r="I68" s="21"/>
      <c r="J68" s="22"/>
      <c r="K68" s="23">
        <f>SUM(K8:K67)</f>
        <v>0</v>
      </c>
    </row>
    <row r="69" spans="1:12" x14ac:dyDescent="0.25">
      <c r="A69" s="10" t="s">
        <v>42</v>
      </c>
      <c r="B69" s="10"/>
      <c r="C69" s="11"/>
      <c r="D69" s="11"/>
      <c r="E69" s="11">
        <v>9233.52</v>
      </c>
      <c r="F69" s="11"/>
      <c r="H69" s="11" t="s">
        <v>43</v>
      </c>
      <c r="I69" s="11"/>
      <c r="J69" s="11"/>
      <c r="K69" s="11">
        <v>180</v>
      </c>
    </row>
    <row r="70" spans="1:12" x14ac:dyDescent="0.25">
      <c r="A70" s="24" t="s">
        <v>44</v>
      </c>
      <c r="B70" s="13"/>
      <c r="C70" s="25"/>
      <c r="D70" s="11"/>
      <c r="E70" s="26">
        <f>IF(SUM(E69-E68)=0,"",SUM(E69-E68))</f>
        <v>-67.329999999999927</v>
      </c>
      <c r="F70" s="11"/>
      <c r="H70" s="27" t="s">
        <v>45</v>
      </c>
      <c r="I70" s="25"/>
      <c r="J70" s="11"/>
      <c r="K70" s="26">
        <f>IF(SUM(K68-K69)=0,"",SUM(K68-K69))</f>
        <v>-180</v>
      </c>
      <c r="L70" s="49"/>
    </row>
  </sheetData>
  <sortState ref="A5:Q69">
    <sortCondition ref="A5:A69"/>
  </sortState>
  <mergeCells count="2">
    <mergeCell ref="A1:F1"/>
    <mergeCell ref="C2:E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12" sqref="A12:XFD21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9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9" ht="22.5" thickTop="1" thickBot="1" x14ac:dyDescent="0.4">
      <c r="A2" t="s">
        <v>60</v>
      </c>
      <c r="B2" s="1" t="s">
        <v>2</v>
      </c>
      <c r="C2" s="135">
        <f>E28</f>
        <v>-7.7599999999999909</v>
      </c>
      <c r="D2" s="136"/>
      <c r="E2" s="137"/>
      <c r="F2"/>
      <c r="G2"/>
    </row>
    <row r="3" spans="1:19" ht="21.75" thickTop="1" x14ac:dyDescent="0.35">
      <c r="A3"/>
      <c r="B3" s="1"/>
      <c r="C3" s="28"/>
      <c r="D3" s="29"/>
      <c r="E3" s="29"/>
      <c r="F3"/>
      <c r="G3"/>
    </row>
    <row r="4" spans="1:19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9" x14ac:dyDescent="0.25">
      <c r="A5" s="53">
        <v>43552</v>
      </c>
      <c r="B5" s="53"/>
      <c r="C5" s="54" t="s">
        <v>127</v>
      </c>
      <c r="D5" s="54" t="s">
        <v>146</v>
      </c>
      <c r="E5" s="12">
        <v>204</v>
      </c>
      <c r="F5" s="11"/>
      <c r="G5" s="11"/>
      <c r="H5" s="11"/>
      <c r="I5" s="11"/>
      <c r="J5" s="11"/>
      <c r="K5" s="11"/>
      <c r="L5" s="11"/>
      <c r="N5" s="13">
        <v>43552</v>
      </c>
      <c r="O5" s="11"/>
      <c r="P5" s="11" t="s">
        <v>134</v>
      </c>
      <c r="Q5" s="12">
        <v>52</v>
      </c>
      <c r="S5" s="111" t="s">
        <v>128</v>
      </c>
    </row>
    <row r="6" spans="1:19" x14ac:dyDescent="0.25">
      <c r="A6" s="53"/>
      <c r="B6" s="53"/>
      <c r="C6" s="54" t="s">
        <v>199</v>
      </c>
      <c r="D6" s="54" t="s">
        <v>200</v>
      </c>
      <c r="E6" s="12">
        <v>3.76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9" x14ac:dyDescent="0.25">
      <c r="A7" s="53"/>
      <c r="B7" s="53"/>
      <c r="C7" s="54"/>
      <c r="D7" s="54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9" x14ac:dyDescent="0.25">
      <c r="A8" s="10"/>
      <c r="B8" s="10"/>
      <c r="C8" s="11"/>
      <c r="D8" s="11"/>
      <c r="E8" s="30" t="str">
        <f t="shared" ref="E8:E25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9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9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9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9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9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9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9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9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5" t="s">
        <v>40</v>
      </c>
      <c r="B26" s="15"/>
      <c r="C26" s="16"/>
      <c r="D26" s="17"/>
      <c r="E26" s="18">
        <f>SUM(E5:E25)</f>
        <v>207.76</v>
      </c>
      <c r="F26" s="11"/>
      <c r="G26" s="19">
        <f t="shared" ref="G26:L26" si="1">SUM(G5:G25)</f>
        <v>0</v>
      </c>
      <c r="H26" s="19">
        <f t="shared" si="1"/>
        <v>0</v>
      </c>
      <c r="I26" s="19">
        <f t="shared" si="1"/>
        <v>0</v>
      </c>
      <c r="J26" s="19">
        <f t="shared" si="1"/>
        <v>0</v>
      </c>
      <c r="K26" s="19">
        <f t="shared" si="1"/>
        <v>0</v>
      </c>
      <c r="L26" s="19">
        <f t="shared" si="1"/>
        <v>0</v>
      </c>
      <c r="N26" s="20" t="s">
        <v>41</v>
      </c>
      <c r="O26" s="21"/>
      <c r="P26" s="22"/>
      <c r="Q26" s="23">
        <f>SUM(Q5:Q25)</f>
        <v>52</v>
      </c>
    </row>
    <row r="27" spans="1:17" x14ac:dyDescent="0.25">
      <c r="A27" s="10" t="s">
        <v>42</v>
      </c>
      <c r="B27" s="10"/>
      <c r="C27" s="11"/>
      <c r="D27" s="11"/>
      <c r="E27" s="11">
        <v>200</v>
      </c>
      <c r="F27" s="11"/>
      <c r="G27" s="11"/>
      <c r="H27" s="11"/>
      <c r="I27" s="11"/>
      <c r="J27" s="11"/>
      <c r="K27" s="11"/>
      <c r="L27" s="11"/>
      <c r="N27" s="11" t="s">
        <v>43</v>
      </c>
      <c r="O27" s="11"/>
      <c r="P27" s="11"/>
      <c r="Q27" s="11">
        <v>0</v>
      </c>
    </row>
    <row r="28" spans="1:17" x14ac:dyDescent="0.25">
      <c r="A28" s="24" t="s">
        <v>44</v>
      </c>
      <c r="B28" s="13"/>
      <c r="C28" s="25"/>
      <c r="D28" s="11"/>
      <c r="E28" s="26">
        <f>IF(SUM(E27-E26)=0,"",SUM(E27-E26))</f>
        <v>-7.7599999999999909</v>
      </c>
      <c r="F28" s="11"/>
      <c r="G28" s="11"/>
      <c r="H28" s="11"/>
      <c r="I28" s="11"/>
      <c r="J28" s="11"/>
      <c r="K28" s="11"/>
      <c r="L28" s="11"/>
      <c r="N28" s="27" t="s">
        <v>45</v>
      </c>
      <c r="O28" s="25"/>
      <c r="P28" s="11"/>
      <c r="Q28" s="26">
        <f>IF(SUM(Q26-Q27)=0,"",SUM(Q26-Q27))</f>
        <v>52</v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7" workbookViewId="0">
      <selection activeCell="E18" sqref="E18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7" width="2" style="8" customWidth="1"/>
    <col min="8" max="8" width="11.42578125" style="8"/>
    <col min="9" max="9" width="13.7109375" style="8" customWidth="1"/>
    <col min="10" max="10" width="4.7109375" style="8" customWidth="1"/>
    <col min="11" max="16384" width="11.42578125" style="8"/>
  </cols>
  <sheetData>
    <row r="1" spans="1:11" ht="26.25" x14ac:dyDescent="0.4">
      <c r="A1" s="134" t="s">
        <v>308</v>
      </c>
      <c r="B1" s="134"/>
      <c r="C1" s="134"/>
      <c r="D1" s="134"/>
      <c r="E1" s="134"/>
      <c r="F1" s="134"/>
    </row>
    <row r="2" spans="1:11" ht="21" x14ac:dyDescent="0.35">
      <c r="A2"/>
      <c r="B2" s="1"/>
      <c r="C2" s="28"/>
      <c r="D2" s="29"/>
      <c r="E2" s="29"/>
      <c r="F2"/>
    </row>
    <row r="3" spans="1:11" ht="30" x14ac:dyDescent="0.25">
      <c r="A3" s="2" t="s">
        <v>27</v>
      </c>
      <c r="B3" s="3" t="s">
        <v>28</v>
      </c>
      <c r="C3" s="3" t="s">
        <v>29</v>
      </c>
      <c r="D3" s="3" t="s">
        <v>30</v>
      </c>
      <c r="E3" s="4" t="s">
        <v>31</v>
      </c>
      <c r="F3" s="5"/>
      <c r="H3" s="9" t="s">
        <v>0</v>
      </c>
      <c r="I3" s="9" t="s">
        <v>38</v>
      </c>
      <c r="J3" s="9" t="s">
        <v>39</v>
      </c>
      <c r="K3" s="9" t="s">
        <v>1</v>
      </c>
    </row>
    <row r="4" spans="1:11" ht="45" x14ac:dyDescent="0.25">
      <c r="A4" s="53">
        <v>43586</v>
      </c>
      <c r="B4" s="53"/>
      <c r="C4" s="54" t="s">
        <v>264</v>
      </c>
      <c r="D4" s="54" t="s">
        <v>260</v>
      </c>
      <c r="E4" s="30">
        <v>897</v>
      </c>
      <c r="F4" s="11"/>
      <c r="H4" s="13">
        <v>43709</v>
      </c>
      <c r="I4" s="100" t="s">
        <v>306</v>
      </c>
      <c r="J4" s="11"/>
      <c r="K4" s="30">
        <v>84.55</v>
      </c>
    </row>
    <row r="5" spans="1:11" x14ac:dyDescent="0.25">
      <c r="A5" s="53">
        <v>43707</v>
      </c>
      <c r="B5" s="53"/>
      <c r="C5" s="54" t="s">
        <v>111</v>
      </c>
      <c r="D5" s="54" t="s">
        <v>32</v>
      </c>
      <c r="E5" s="30">
        <v>112.05</v>
      </c>
      <c r="F5" s="11"/>
      <c r="H5" s="13"/>
      <c r="I5" s="11" t="s">
        <v>262</v>
      </c>
      <c r="J5" s="11"/>
      <c r="K5" s="30">
        <v>610</v>
      </c>
    </row>
    <row r="6" spans="1:11" ht="30" x14ac:dyDescent="0.25">
      <c r="A6" s="53">
        <v>43709</v>
      </c>
      <c r="B6" s="53"/>
      <c r="C6" s="54" t="s">
        <v>132</v>
      </c>
      <c r="D6" s="54" t="s">
        <v>249</v>
      </c>
      <c r="E6" s="30">
        <v>31.9</v>
      </c>
      <c r="F6" s="11"/>
      <c r="H6" s="13"/>
      <c r="I6" s="100" t="s">
        <v>305</v>
      </c>
      <c r="J6" s="11"/>
      <c r="K6" s="30">
        <v>420</v>
      </c>
    </row>
    <row r="7" spans="1:11" ht="60" x14ac:dyDescent="0.25">
      <c r="A7" s="10">
        <v>43708</v>
      </c>
      <c r="B7" s="10"/>
      <c r="C7" s="100" t="s">
        <v>309</v>
      </c>
      <c r="D7" s="11"/>
      <c r="E7" s="30">
        <v>53.44</v>
      </c>
      <c r="F7" s="11"/>
      <c r="H7" s="13"/>
      <c r="I7" s="100" t="s">
        <v>270</v>
      </c>
      <c r="J7" s="11"/>
      <c r="K7" s="30">
        <v>320</v>
      </c>
    </row>
    <row r="8" spans="1:11" ht="45" x14ac:dyDescent="0.25">
      <c r="A8" s="10">
        <v>43709</v>
      </c>
      <c r="B8" s="10"/>
      <c r="C8" s="100" t="s">
        <v>259</v>
      </c>
      <c r="D8" s="11"/>
      <c r="E8" s="30">
        <v>150</v>
      </c>
      <c r="F8" s="11"/>
      <c r="H8" s="13"/>
      <c r="I8" s="100" t="s">
        <v>307</v>
      </c>
      <c r="J8" s="11"/>
      <c r="K8" s="30">
        <v>663</v>
      </c>
    </row>
    <row r="9" spans="1:11" x14ac:dyDescent="0.25">
      <c r="A9" s="10">
        <v>43709</v>
      </c>
      <c r="B9" s="10"/>
      <c r="C9" s="11" t="s">
        <v>263</v>
      </c>
      <c r="D9" s="11" t="s">
        <v>132</v>
      </c>
      <c r="E9" s="30">
        <v>354</v>
      </c>
      <c r="F9" s="11"/>
      <c r="H9" s="13"/>
      <c r="I9" s="11"/>
      <c r="J9" s="11"/>
      <c r="K9" s="30"/>
    </row>
    <row r="10" spans="1:11" x14ac:dyDescent="0.25">
      <c r="A10" s="10">
        <v>43709</v>
      </c>
      <c r="B10" s="10"/>
      <c r="C10" s="11" t="s">
        <v>261</v>
      </c>
      <c r="D10" s="11"/>
      <c r="E10" s="30">
        <v>450</v>
      </c>
      <c r="F10" s="11"/>
      <c r="H10" s="13"/>
      <c r="I10" s="100"/>
      <c r="J10" s="11"/>
      <c r="K10" s="30"/>
    </row>
    <row r="11" spans="1:11" ht="30" x14ac:dyDescent="0.25">
      <c r="A11" s="10">
        <v>43734</v>
      </c>
      <c r="B11" s="10"/>
      <c r="C11" s="100" t="s">
        <v>111</v>
      </c>
      <c r="D11" s="11" t="s">
        <v>268</v>
      </c>
      <c r="E11" s="30">
        <v>26.66</v>
      </c>
      <c r="F11" s="11"/>
      <c r="H11" s="13"/>
      <c r="I11" s="11"/>
      <c r="J11" s="11"/>
      <c r="K11" s="30"/>
    </row>
    <row r="12" spans="1:11" ht="45" x14ac:dyDescent="0.25">
      <c r="A12" s="10">
        <v>43622</v>
      </c>
      <c r="B12" s="10"/>
      <c r="C12" s="100" t="s">
        <v>267</v>
      </c>
      <c r="D12" s="11"/>
      <c r="E12" s="30">
        <v>22.5</v>
      </c>
      <c r="F12" s="11"/>
      <c r="H12" s="13"/>
      <c r="I12" s="11"/>
      <c r="J12" s="11"/>
      <c r="K12" s="30"/>
    </row>
    <row r="13" spans="1:11" x14ac:dyDescent="0.25">
      <c r="A13" s="15" t="s">
        <v>40</v>
      </c>
      <c r="B13" s="15"/>
      <c r="C13" s="16"/>
      <c r="D13" s="17"/>
      <c r="E13" s="18">
        <f>SUM(E4:E12)</f>
        <v>2097.5500000000002</v>
      </c>
      <c r="F13" s="11"/>
      <c r="H13" s="20" t="s">
        <v>41</v>
      </c>
      <c r="I13" s="21"/>
      <c r="J13" s="22"/>
      <c r="K13" s="23">
        <f>SUM(K4:K12)</f>
        <v>2097.5500000000002</v>
      </c>
    </row>
    <row r="14" spans="1:11" x14ac:dyDescent="0.25">
      <c r="A14" s="10" t="s">
        <v>42</v>
      </c>
      <c r="B14" s="10"/>
      <c r="C14" s="11"/>
      <c r="D14" s="11"/>
      <c r="E14" s="11">
        <v>2050</v>
      </c>
      <c r="F14" s="11"/>
      <c r="H14" s="11" t="s">
        <v>43</v>
      </c>
      <c r="I14" s="11"/>
      <c r="J14" s="11"/>
      <c r="K14" s="11">
        <v>2050</v>
      </c>
    </row>
    <row r="15" spans="1:11" x14ac:dyDescent="0.25">
      <c r="A15" s="24" t="s">
        <v>44</v>
      </c>
      <c r="B15" s="13"/>
      <c r="C15" s="25"/>
      <c r="D15" s="11"/>
      <c r="E15" s="26">
        <f>IF(SUM(E14-E13)=0,"",SUM(E14-E13))</f>
        <v>-47.550000000000182</v>
      </c>
      <c r="F15" s="11"/>
      <c r="H15" s="27" t="s">
        <v>45</v>
      </c>
      <c r="I15" s="25"/>
      <c r="J15" s="11"/>
      <c r="K15" s="26">
        <f>IF(SUM(K13-K14)=0,"",SUM(K13-K14))</f>
        <v>47.550000000000182</v>
      </c>
    </row>
    <row r="17" spans="8:10" x14ac:dyDescent="0.25">
      <c r="H17" s="49"/>
      <c r="I17" s="49"/>
      <c r="J17" s="49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B23" sqref="B23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61</v>
      </c>
      <c r="B2" s="1" t="s">
        <v>2</v>
      </c>
      <c r="C2" s="135">
        <f>E29</f>
        <v>418.99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43466</v>
      </c>
      <c r="B5" s="53"/>
      <c r="C5" s="54" t="s">
        <v>107</v>
      </c>
      <c r="D5" s="54" t="s">
        <v>108</v>
      </c>
      <c r="E5" s="12">
        <v>300</v>
      </c>
      <c r="F5" s="11"/>
      <c r="G5" s="11"/>
      <c r="H5" s="11">
        <v>300</v>
      </c>
      <c r="I5" s="11"/>
      <c r="J5" s="11"/>
      <c r="K5" s="11"/>
      <c r="L5" s="11"/>
      <c r="N5" s="13">
        <v>43521</v>
      </c>
      <c r="O5" s="11" t="s">
        <v>130</v>
      </c>
      <c r="P5" s="11" t="s">
        <v>136</v>
      </c>
      <c r="Q5" s="118">
        <v>5</v>
      </c>
    </row>
    <row r="6" spans="1:17" x14ac:dyDescent="0.25">
      <c r="A6" s="53">
        <v>43517</v>
      </c>
      <c r="B6" s="53" t="s">
        <v>113</v>
      </c>
      <c r="C6" s="54" t="s">
        <v>129</v>
      </c>
      <c r="D6" s="54" t="s">
        <v>130</v>
      </c>
      <c r="E6" s="12">
        <v>15.14</v>
      </c>
      <c r="F6" s="11"/>
      <c r="G6" s="11">
        <v>15.14</v>
      </c>
      <c r="H6" s="11"/>
      <c r="I6" s="11"/>
      <c r="J6" s="11"/>
      <c r="K6" s="11"/>
      <c r="L6" s="11"/>
      <c r="N6" s="13">
        <v>43521</v>
      </c>
      <c r="O6" s="11" t="s">
        <v>130</v>
      </c>
      <c r="P6" s="11" t="s">
        <v>134</v>
      </c>
      <c r="Q6" s="12">
        <v>74</v>
      </c>
    </row>
    <row r="7" spans="1:17" x14ac:dyDescent="0.25">
      <c r="A7" s="53">
        <v>43517</v>
      </c>
      <c r="B7" s="53" t="s">
        <v>113</v>
      </c>
      <c r="C7" s="54" t="s">
        <v>131</v>
      </c>
      <c r="D7" s="54" t="s">
        <v>130</v>
      </c>
      <c r="E7" s="12">
        <v>33</v>
      </c>
      <c r="F7" s="11"/>
      <c r="G7" s="11">
        <v>33</v>
      </c>
      <c r="H7" s="11"/>
      <c r="I7" s="11"/>
      <c r="J7" s="11"/>
      <c r="K7" s="11"/>
      <c r="L7" s="11"/>
      <c r="N7" s="13">
        <v>43556</v>
      </c>
      <c r="O7" s="11" t="s">
        <v>150</v>
      </c>
      <c r="P7" s="11"/>
      <c r="Q7" s="12">
        <v>44</v>
      </c>
    </row>
    <row r="8" spans="1:17" x14ac:dyDescent="0.25">
      <c r="A8" s="10">
        <v>43517</v>
      </c>
      <c r="B8" s="10"/>
      <c r="C8" s="11" t="s">
        <v>132</v>
      </c>
      <c r="D8" s="11" t="s">
        <v>130</v>
      </c>
      <c r="E8" s="12">
        <v>40.36</v>
      </c>
      <c r="F8" s="11"/>
      <c r="G8" s="11">
        <v>40.36</v>
      </c>
      <c r="H8" s="11"/>
      <c r="I8" s="11"/>
      <c r="J8" s="11"/>
      <c r="K8" s="11"/>
      <c r="L8" s="11"/>
      <c r="N8" s="13">
        <v>43556</v>
      </c>
      <c r="O8" s="11" t="s">
        <v>201</v>
      </c>
      <c r="P8" s="11"/>
      <c r="Q8" s="12">
        <v>15</v>
      </c>
    </row>
    <row r="9" spans="1:17" x14ac:dyDescent="0.25">
      <c r="A9" s="10">
        <v>43517</v>
      </c>
      <c r="B9" s="10" t="s">
        <v>113</v>
      </c>
      <c r="C9" s="11" t="s">
        <v>139</v>
      </c>
      <c r="D9" s="11" t="s">
        <v>130</v>
      </c>
      <c r="E9" s="12">
        <v>12.46</v>
      </c>
      <c r="F9" s="11"/>
      <c r="G9" s="11"/>
      <c r="H9" s="11"/>
      <c r="I9" s="11"/>
      <c r="J9" s="11"/>
      <c r="K9" s="11"/>
      <c r="L9" s="11"/>
      <c r="N9" s="13">
        <v>43700</v>
      </c>
      <c r="O9" s="11" t="s">
        <v>130</v>
      </c>
      <c r="P9" s="11"/>
      <c r="Q9" s="12">
        <v>16</v>
      </c>
    </row>
    <row r="10" spans="1:17" x14ac:dyDescent="0.25">
      <c r="A10" s="10">
        <v>43517</v>
      </c>
      <c r="B10" s="10"/>
      <c r="C10" s="11" t="s">
        <v>132</v>
      </c>
      <c r="D10" s="11" t="s">
        <v>130</v>
      </c>
      <c r="E10" s="12">
        <v>5.49</v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>
        <v>43517</v>
      </c>
      <c r="B11" s="10"/>
      <c r="C11" s="11" t="s">
        <v>140</v>
      </c>
      <c r="D11" s="11" t="s">
        <v>130</v>
      </c>
      <c r="E11" s="12">
        <v>14.58</v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>
        <v>43539</v>
      </c>
      <c r="B12" s="10"/>
      <c r="C12" s="11" t="s">
        <v>148</v>
      </c>
      <c r="D12" s="11" t="s">
        <v>147</v>
      </c>
      <c r="E12" s="12">
        <v>35.29</v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>
        <v>43556</v>
      </c>
      <c r="B13" s="10"/>
      <c r="C13" s="11" t="s">
        <v>149</v>
      </c>
      <c r="D13" s="11" t="s">
        <v>150</v>
      </c>
      <c r="E13" s="12">
        <v>89</v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 t="s">
        <v>149</v>
      </c>
      <c r="D14" s="11" t="s">
        <v>150</v>
      </c>
      <c r="E14" s="12">
        <v>17.489999999999998</v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>
        <v>43564</v>
      </c>
      <c r="B15" s="10"/>
      <c r="C15" s="11" t="s">
        <v>111</v>
      </c>
      <c r="D15" s="11" t="s">
        <v>172</v>
      </c>
      <c r="E15" s="12">
        <v>78.010000000000005</v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>
        <v>43678</v>
      </c>
      <c r="B16" s="10"/>
      <c r="C16" s="11" t="s">
        <v>186</v>
      </c>
      <c r="D16" s="11" t="s">
        <v>187</v>
      </c>
      <c r="E16" s="12">
        <v>196.99</v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>
        <v>43700</v>
      </c>
      <c r="B17" s="10"/>
      <c r="C17" s="11" t="s">
        <v>238</v>
      </c>
      <c r="D17" s="11" t="s">
        <v>239</v>
      </c>
      <c r="E17" s="12">
        <v>3.5</v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>
        <v>43699</v>
      </c>
      <c r="B18" s="10"/>
      <c r="C18" s="11" t="s">
        <v>241</v>
      </c>
      <c r="D18" s="11" t="s">
        <v>242</v>
      </c>
      <c r="E18" s="12">
        <v>2.36</v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>
        <v>43706</v>
      </c>
      <c r="B19" s="10" t="s">
        <v>214</v>
      </c>
      <c r="C19" s="11" t="s">
        <v>230</v>
      </c>
      <c r="D19" s="11" t="s">
        <v>246</v>
      </c>
      <c r="E19" s="12">
        <v>53.96</v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>
        <v>43699</v>
      </c>
      <c r="B20" s="10"/>
      <c r="C20" s="11" t="s">
        <v>111</v>
      </c>
      <c r="D20" s="11" t="s">
        <v>247</v>
      </c>
      <c r="E20" s="12">
        <v>38.32</v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>
        <v>43756</v>
      </c>
      <c r="B21" s="10"/>
      <c r="C21" s="11"/>
      <c r="D21" s="11" t="s">
        <v>298</v>
      </c>
      <c r="E21" s="30">
        <v>45.06</v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ref="E22:E26" si="0">IF(SUM(G22+H22+I22+J22+K22+L22)=0,"",SUM(G22+H22+I22+J22+K22+L22))</f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5" t="s">
        <v>40</v>
      </c>
      <c r="B27" s="15"/>
      <c r="C27" s="16"/>
      <c r="D27" s="17"/>
      <c r="E27" s="18">
        <f>SUM(E5:E26)</f>
        <v>981.01</v>
      </c>
      <c r="F27" s="11"/>
      <c r="G27" s="19">
        <f t="shared" ref="G27:L27" si="1">SUM(G5:G26)</f>
        <v>88.5</v>
      </c>
      <c r="H27" s="19">
        <f t="shared" si="1"/>
        <v>300</v>
      </c>
      <c r="I27" s="19">
        <f t="shared" si="1"/>
        <v>0</v>
      </c>
      <c r="J27" s="19">
        <f t="shared" si="1"/>
        <v>0</v>
      </c>
      <c r="K27" s="19">
        <f t="shared" si="1"/>
        <v>0</v>
      </c>
      <c r="L27" s="19">
        <f t="shared" si="1"/>
        <v>0</v>
      </c>
      <c r="N27" s="20" t="s">
        <v>41</v>
      </c>
      <c r="O27" s="21"/>
      <c r="P27" s="22"/>
      <c r="Q27" s="23">
        <f>SUM(Q5:Q26)</f>
        <v>154</v>
      </c>
    </row>
    <row r="28" spans="1:17" x14ac:dyDescent="0.25">
      <c r="A28" s="10" t="s">
        <v>42</v>
      </c>
      <c r="B28" s="10"/>
      <c r="C28" s="11"/>
      <c r="D28" s="11"/>
      <c r="E28" s="11">
        <v>1400</v>
      </c>
      <c r="F28" s="11"/>
      <c r="G28" s="11"/>
      <c r="H28" s="11"/>
      <c r="I28" s="11"/>
      <c r="J28" s="11"/>
      <c r="K28" s="11"/>
      <c r="L28" s="11"/>
      <c r="N28" s="11" t="s">
        <v>43</v>
      </c>
      <c r="O28" s="11"/>
      <c r="P28" s="11"/>
      <c r="Q28" s="11">
        <v>0</v>
      </c>
    </row>
    <row r="29" spans="1:17" x14ac:dyDescent="0.25">
      <c r="A29" s="24" t="s">
        <v>44</v>
      </c>
      <c r="B29" s="13"/>
      <c r="C29" s="25"/>
      <c r="D29" s="11"/>
      <c r="E29" s="26">
        <f>IF(SUM(E28-E27)=0,"",SUM(E28-E27))</f>
        <v>418.99</v>
      </c>
      <c r="F29" s="11"/>
      <c r="G29" s="11"/>
      <c r="H29" s="11"/>
      <c r="I29" s="11"/>
      <c r="J29" s="11"/>
      <c r="K29" s="11"/>
      <c r="L29" s="11"/>
      <c r="N29" s="27" t="s">
        <v>45</v>
      </c>
      <c r="O29" s="25"/>
      <c r="P29" s="11"/>
      <c r="Q29" s="26">
        <f>IF(SUM(Q27-Q28)=0,"",SUM(Q27-Q28))</f>
        <v>154</v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D14" sqref="D14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73</v>
      </c>
      <c r="B2" s="1" t="s">
        <v>2</v>
      </c>
      <c r="C2" s="135">
        <f>E30</f>
        <v>-16.400000000000006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/>
      <c r="B5" s="53"/>
      <c r="C5" s="54" t="s">
        <v>224</v>
      </c>
      <c r="D5" s="54"/>
      <c r="E5" s="30">
        <v>66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ht="30" x14ac:dyDescent="0.25">
      <c r="A6" s="53"/>
      <c r="B6" s="53"/>
      <c r="C6" s="54" t="s">
        <v>224</v>
      </c>
      <c r="D6" s="94" t="s">
        <v>282</v>
      </c>
      <c r="E6" s="30">
        <v>50.4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54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 t="str">
        <f t="shared" ref="E8:E27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11"/>
      <c r="D27" s="11"/>
      <c r="E27" s="30" t="str">
        <f t="shared" si="0"/>
        <v/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5" t="s">
        <v>40</v>
      </c>
      <c r="B28" s="15"/>
      <c r="C28" s="16"/>
      <c r="D28" s="17"/>
      <c r="E28" s="18">
        <f>SUM(E5:E27)</f>
        <v>116.4</v>
      </c>
      <c r="F28" s="11"/>
      <c r="G28" s="19">
        <f t="shared" ref="G28:L28" si="1">SUM(G5:G27)</f>
        <v>0</v>
      </c>
      <c r="H28" s="19">
        <f t="shared" si="1"/>
        <v>0</v>
      </c>
      <c r="I28" s="19">
        <f t="shared" si="1"/>
        <v>0</v>
      </c>
      <c r="J28" s="19">
        <f t="shared" si="1"/>
        <v>0</v>
      </c>
      <c r="K28" s="19">
        <f t="shared" si="1"/>
        <v>0</v>
      </c>
      <c r="L28" s="19">
        <f t="shared" si="1"/>
        <v>0</v>
      </c>
      <c r="N28" s="20" t="s">
        <v>41</v>
      </c>
      <c r="O28" s="21"/>
      <c r="P28" s="22"/>
      <c r="Q28" s="23">
        <f>SUM(Q5:Q27)</f>
        <v>0</v>
      </c>
    </row>
    <row r="29" spans="1:17" x14ac:dyDescent="0.25">
      <c r="A29" s="10" t="s">
        <v>42</v>
      </c>
      <c r="B29" s="10"/>
      <c r="C29" s="11"/>
      <c r="D29" s="11"/>
      <c r="E29" s="11">
        <v>100</v>
      </c>
      <c r="F29" s="11"/>
      <c r="G29" s="11"/>
      <c r="H29" s="11"/>
      <c r="I29" s="11"/>
      <c r="J29" s="11"/>
      <c r="K29" s="11"/>
      <c r="L29" s="11"/>
      <c r="N29" s="11" t="s">
        <v>43</v>
      </c>
      <c r="O29" s="11"/>
      <c r="P29" s="11"/>
      <c r="Q29" s="11">
        <v>0</v>
      </c>
    </row>
    <row r="30" spans="1:17" x14ac:dyDescent="0.25">
      <c r="A30" s="24" t="s">
        <v>44</v>
      </c>
      <c r="B30" s="13"/>
      <c r="C30" s="25"/>
      <c r="D30" s="11"/>
      <c r="E30" s="26">
        <f>SUM(E29-E28)</f>
        <v>-16.400000000000006</v>
      </c>
      <c r="F30" s="11"/>
      <c r="G30" s="11"/>
      <c r="H30" s="11"/>
      <c r="I30" s="11"/>
      <c r="J30" s="11"/>
      <c r="K30" s="11"/>
      <c r="L30" s="11"/>
      <c r="N30" s="27" t="s">
        <v>45</v>
      </c>
      <c r="O30" s="25"/>
      <c r="P30" s="11"/>
      <c r="Q30" s="26" t="str">
        <f>IF(SUM(Q28-Q29)=0,"",SUM(Q28-Q29))</f>
        <v/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D7" sqref="D7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72</v>
      </c>
      <c r="B2" s="1" t="s">
        <v>2</v>
      </c>
      <c r="C2" s="135">
        <f>E28</f>
        <v>849.6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43697</v>
      </c>
      <c r="B5" s="53"/>
      <c r="C5" s="54" t="s">
        <v>235</v>
      </c>
      <c r="D5" s="54" t="s">
        <v>236</v>
      </c>
      <c r="E5" s="12">
        <v>113.4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/>
      <c r="B6" s="53"/>
      <c r="C6" s="54"/>
      <c r="D6" s="54" t="s">
        <v>301</v>
      </c>
      <c r="E6" s="30"/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54" t="s">
        <v>302</v>
      </c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 t="str">
        <f t="shared" ref="E8:E25" si="0">IF(SUM(G8+H8+I8+J8+K8+L8)=0,"",SUM(G8+H8+I8+J8+K8+L8))</f>
        <v/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si="0"/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5" t="s">
        <v>40</v>
      </c>
      <c r="B26" s="15"/>
      <c r="C26" s="16"/>
      <c r="D26" s="17"/>
      <c r="E26" s="18">
        <f>SUM(E5:E25)</f>
        <v>113.4</v>
      </c>
      <c r="F26" s="11"/>
      <c r="G26" s="19">
        <f t="shared" ref="G26:L26" si="1">SUM(G5:G25)</f>
        <v>0</v>
      </c>
      <c r="H26" s="19">
        <f t="shared" si="1"/>
        <v>0</v>
      </c>
      <c r="I26" s="19">
        <f t="shared" si="1"/>
        <v>0</v>
      </c>
      <c r="J26" s="19">
        <f t="shared" si="1"/>
        <v>0</v>
      </c>
      <c r="K26" s="19">
        <f t="shared" si="1"/>
        <v>0</v>
      </c>
      <c r="L26" s="19">
        <f t="shared" si="1"/>
        <v>0</v>
      </c>
      <c r="N26" s="20" t="s">
        <v>41</v>
      </c>
      <c r="O26" s="21"/>
      <c r="P26" s="22"/>
      <c r="Q26" s="23">
        <f>SUM(Q5:Q25)</f>
        <v>0</v>
      </c>
    </row>
    <row r="27" spans="1:17" x14ac:dyDescent="0.25">
      <c r="A27" s="10" t="s">
        <v>42</v>
      </c>
      <c r="B27" s="10"/>
      <c r="C27" s="11"/>
      <c r="D27" s="11"/>
      <c r="E27" s="11">
        <v>963</v>
      </c>
      <c r="F27" s="11"/>
      <c r="G27" s="11"/>
      <c r="H27" s="11"/>
      <c r="I27" s="11"/>
      <c r="J27" s="11"/>
      <c r="K27" s="11"/>
      <c r="L27" s="11"/>
      <c r="N27" s="11" t="s">
        <v>43</v>
      </c>
      <c r="O27" s="11"/>
      <c r="P27" s="11"/>
      <c r="Q27" s="11">
        <v>0</v>
      </c>
    </row>
    <row r="28" spans="1:17" x14ac:dyDescent="0.25">
      <c r="A28" s="24" t="s">
        <v>44</v>
      </c>
      <c r="B28" s="13"/>
      <c r="C28" s="25"/>
      <c r="D28" s="11"/>
      <c r="E28" s="26">
        <f>IF(SUM(E27-E26)=0,"",SUM(E27-E26))</f>
        <v>849.6</v>
      </c>
      <c r="F28" s="11"/>
      <c r="G28" s="11"/>
      <c r="H28" s="11"/>
      <c r="I28" s="11"/>
      <c r="J28" s="11"/>
      <c r="K28" s="11"/>
      <c r="L28" s="11"/>
      <c r="N28" s="27" t="s">
        <v>45</v>
      </c>
      <c r="O28" s="25"/>
      <c r="P28" s="11"/>
      <c r="Q28" s="26" t="str">
        <f>IF(SUM(Q26-Q27)=0,"",SUM(Q26-Q27))</f>
        <v/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A10" workbookViewId="0">
      <selection activeCell="E32" sqref="E32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8</v>
      </c>
      <c r="B2" s="1" t="s">
        <v>2</v>
      </c>
      <c r="C2" s="135">
        <f>E37</f>
        <v>134.64999999999992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43496</v>
      </c>
      <c r="B5" s="53"/>
      <c r="C5" s="54" t="s">
        <v>111</v>
      </c>
      <c r="D5" s="54" t="s">
        <v>110</v>
      </c>
      <c r="E5" s="12">
        <v>9.64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>
        <v>43477</v>
      </c>
      <c r="B6" s="88" t="s">
        <v>113</v>
      </c>
      <c r="C6" s="54" t="s">
        <v>112</v>
      </c>
      <c r="D6" s="54" t="s">
        <v>116</v>
      </c>
      <c r="E6" s="12">
        <v>10.27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>
        <v>43487</v>
      </c>
      <c r="B7" s="88" t="s">
        <v>113</v>
      </c>
      <c r="C7" s="54" t="s">
        <v>114</v>
      </c>
      <c r="D7" s="54" t="s">
        <v>115</v>
      </c>
      <c r="E7" s="12">
        <v>11.95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89">
        <v>43477</v>
      </c>
      <c r="B8" s="110" t="s">
        <v>113</v>
      </c>
      <c r="C8" s="90" t="s">
        <v>117</v>
      </c>
      <c r="D8" s="90" t="s">
        <v>118</v>
      </c>
      <c r="E8" s="113">
        <v>13.93</v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>
        <v>43481</v>
      </c>
      <c r="B9" s="88" t="s">
        <v>113</v>
      </c>
      <c r="C9" s="54" t="s">
        <v>119</v>
      </c>
      <c r="D9" s="54" t="s">
        <v>120</v>
      </c>
      <c r="E9" s="12">
        <v>33.979999999999997</v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89">
        <v>43481</v>
      </c>
      <c r="B10" s="110" t="s">
        <v>113</v>
      </c>
      <c r="C10" s="90" t="s">
        <v>121</v>
      </c>
      <c r="D10" s="90" t="s">
        <v>122</v>
      </c>
      <c r="E10" s="113">
        <v>4.99</v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53">
        <v>43546</v>
      </c>
      <c r="B11" s="53"/>
      <c r="C11" s="54" t="s">
        <v>111</v>
      </c>
      <c r="D11" s="54" t="s">
        <v>151</v>
      </c>
      <c r="E11" s="12">
        <v>30</v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53">
        <v>43546</v>
      </c>
      <c r="B12" s="53" t="s">
        <v>113</v>
      </c>
      <c r="C12" s="54" t="s">
        <v>112</v>
      </c>
      <c r="D12" s="54" t="s">
        <v>152</v>
      </c>
      <c r="E12" s="12">
        <v>36.869999999999997</v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53">
        <v>43547</v>
      </c>
      <c r="B13" s="53" t="s">
        <v>113</v>
      </c>
      <c r="C13" s="54" t="s">
        <v>112</v>
      </c>
      <c r="D13" s="54" t="s">
        <v>152</v>
      </c>
      <c r="E13" s="12">
        <v>24.4</v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53">
        <v>43587</v>
      </c>
      <c r="B14" s="53" t="s">
        <v>113</v>
      </c>
      <c r="C14" s="54" t="s">
        <v>175</v>
      </c>
      <c r="D14" s="54" t="s">
        <v>176</v>
      </c>
      <c r="E14" s="12">
        <v>26</v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53">
        <v>43587</v>
      </c>
      <c r="B15" s="53"/>
      <c r="C15" s="54" t="s">
        <v>111</v>
      </c>
      <c r="D15" s="54" t="s">
        <v>177</v>
      </c>
      <c r="E15" s="12">
        <v>29.26</v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ht="30" x14ac:dyDescent="0.25">
      <c r="A16" s="10">
        <v>43593</v>
      </c>
      <c r="B16" s="10" t="s">
        <v>143</v>
      </c>
      <c r="C16" s="100" t="s">
        <v>189</v>
      </c>
      <c r="D16" s="11"/>
      <c r="E16" s="12">
        <v>21.84</v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>
        <v>43659</v>
      </c>
      <c r="B17" s="10"/>
      <c r="C17" s="11" t="s">
        <v>112</v>
      </c>
      <c r="D17" s="122"/>
      <c r="E17" s="113">
        <v>5.93</v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>
        <v>43659</v>
      </c>
      <c r="B18" s="10"/>
      <c r="C18" s="11" t="s">
        <v>230</v>
      </c>
      <c r="D18" s="11"/>
      <c r="E18" s="12">
        <v>14.75</v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>
        <v>43659</v>
      </c>
      <c r="B19" s="10"/>
      <c r="C19" s="11" t="s">
        <v>230</v>
      </c>
      <c r="D19" s="11"/>
      <c r="E19" s="12">
        <v>27.75</v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>
        <v>43659</v>
      </c>
      <c r="B20" s="10"/>
      <c r="C20" s="11" t="s">
        <v>231</v>
      </c>
      <c r="D20" s="11"/>
      <c r="E20" s="12">
        <v>30.39</v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>
        <v>43729</v>
      </c>
      <c r="B21" s="10"/>
      <c r="C21" s="11" t="s">
        <v>119</v>
      </c>
      <c r="D21" s="11"/>
      <c r="E21" s="30">
        <v>36.590000000000003</v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>
        <v>43729</v>
      </c>
      <c r="B22" s="10"/>
      <c r="C22" s="11" t="s">
        <v>266</v>
      </c>
      <c r="D22" s="11"/>
      <c r="E22" s="30">
        <v>9</v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>
        <v>43755</v>
      </c>
      <c r="B23" s="10"/>
      <c r="C23" s="11" t="s">
        <v>205</v>
      </c>
      <c r="D23" s="11"/>
      <c r="E23" s="30">
        <v>9.8000000000000007</v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>
        <v>43756</v>
      </c>
      <c r="B24" s="10"/>
      <c r="C24" s="11" t="s">
        <v>271</v>
      </c>
      <c r="D24" s="11"/>
      <c r="E24" s="30">
        <v>4</v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>
        <v>43774</v>
      </c>
      <c r="B25" s="10"/>
      <c r="C25" s="11" t="s">
        <v>290</v>
      </c>
      <c r="D25" s="11"/>
      <c r="E25" s="30">
        <v>13.68</v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>
        <v>43771</v>
      </c>
      <c r="B26" s="10"/>
      <c r="C26" s="11" t="s">
        <v>205</v>
      </c>
      <c r="D26" s="11"/>
      <c r="E26" s="30">
        <v>18.899999999999999</v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>
        <v>43771</v>
      </c>
      <c r="B27" s="10"/>
      <c r="C27" s="11" t="s">
        <v>231</v>
      </c>
      <c r="D27" s="11"/>
      <c r="E27" s="30">
        <v>1.49</v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0">
        <v>43788</v>
      </c>
      <c r="B28" s="10"/>
      <c r="C28" s="11" t="s">
        <v>292</v>
      </c>
      <c r="D28" s="11" t="s">
        <v>295</v>
      </c>
      <c r="E28" s="30">
        <v>19.600000000000001</v>
      </c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10">
        <v>43788</v>
      </c>
      <c r="B29" s="10"/>
      <c r="C29" s="11" t="s">
        <v>293</v>
      </c>
      <c r="D29" s="11" t="s">
        <v>294</v>
      </c>
      <c r="E29" s="30">
        <v>12.85</v>
      </c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10">
        <v>43800</v>
      </c>
      <c r="B30" s="10"/>
      <c r="C30" s="11" t="s">
        <v>304</v>
      </c>
      <c r="D30" s="11"/>
      <c r="E30" s="30">
        <v>17.72</v>
      </c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10">
        <v>43800</v>
      </c>
      <c r="B31" s="10"/>
      <c r="C31" s="11" t="s">
        <v>231</v>
      </c>
      <c r="D31" s="11"/>
      <c r="E31" s="30">
        <v>27.44</v>
      </c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10"/>
      <c r="B32" s="10"/>
      <c r="C32" s="11"/>
      <c r="D32" s="11"/>
      <c r="E32" s="30" t="str">
        <f t="shared" ref="E32:E34" si="0">IF(SUM(G32+H32+I32+J32+K32+L32)=0,"",SUM(G32+H32+I32+J32+K32+L32))</f>
        <v/>
      </c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10"/>
      <c r="B33" s="10"/>
      <c r="C33" s="11"/>
      <c r="D33" s="11"/>
      <c r="E33" s="30" t="str">
        <f t="shared" si="0"/>
        <v/>
      </c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10"/>
      <c r="B34" s="10"/>
      <c r="C34" s="11"/>
      <c r="D34" s="11"/>
      <c r="E34" s="30" t="str">
        <f t="shared" si="0"/>
        <v/>
      </c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5" t="s">
        <v>40</v>
      </c>
      <c r="B35" s="15"/>
      <c r="C35" s="16"/>
      <c r="D35" s="17"/>
      <c r="E35" s="18">
        <f>SUM(E5:E34)</f>
        <v>503.02000000000004</v>
      </c>
      <c r="F35" s="11"/>
      <c r="G35" s="19">
        <f t="shared" ref="G35:L35" si="1">SUM(G5:G34)</f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N35" s="20" t="s">
        <v>41</v>
      </c>
      <c r="O35" s="21"/>
      <c r="P35" s="22"/>
      <c r="Q35" s="23">
        <f>SUM(Q5:Q34)</f>
        <v>0</v>
      </c>
    </row>
    <row r="36" spans="1:17" x14ac:dyDescent="0.25">
      <c r="A36" s="10" t="s">
        <v>42</v>
      </c>
      <c r="B36" s="10"/>
      <c r="C36" s="11"/>
      <c r="D36" s="11"/>
      <c r="E36" s="11">
        <v>637.66999999999996</v>
      </c>
      <c r="F36" s="11"/>
      <c r="G36" s="11"/>
      <c r="H36" s="11"/>
      <c r="I36" s="11"/>
      <c r="J36" s="11"/>
      <c r="K36" s="11"/>
      <c r="L36" s="11"/>
      <c r="N36" s="11" t="s">
        <v>43</v>
      </c>
      <c r="O36" s="11"/>
      <c r="P36" s="11"/>
      <c r="Q36" s="11">
        <v>0</v>
      </c>
    </row>
    <row r="37" spans="1:17" x14ac:dyDescent="0.25">
      <c r="A37" s="24" t="s">
        <v>44</v>
      </c>
      <c r="B37" s="13"/>
      <c r="C37" s="25"/>
      <c r="D37" s="11"/>
      <c r="E37" s="26">
        <f>IF(SUM(E36-E35)=0,"",SUM(E36-E35))</f>
        <v>134.64999999999992</v>
      </c>
      <c r="F37" s="11"/>
      <c r="G37" s="11"/>
      <c r="H37" s="11"/>
      <c r="I37" s="11"/>
      <c r="J37" s="11"/>
      <c r="K37" s="11"/>
      <c r="L37" s="11"/>
      <c r="N37" s="27" t="s">
        <v>45</v>
      </c>
      <c r="O37" s="25"/>
      <c r="P37" s="11"/>
      <c r="Q37" s="26" t="str">
        <f>IF(SUM(Q35-Q36)=0,"",SUM(Q35-Q36))</f>
        <v/>
      </c>
    </row>
  </sheetData>
  <sortState ref="A5:Q16">
    <sortCondition ref="A5:A16"/>
  </sortState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C2" sqref="C2:E2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49</v>
      </c>
      <c r="B2" s="1" t="s">
        <v>2</v>
      </c>
      <c r="C2" s="135">
        <f>E29</f>
        <v>7</v>
      </c>
      <c r="D2" s="136"/>
      <c r="E2" s="137"/>
      <c r="F2"/>
      <c r="G2"/>
      <c r="H2" s="49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43647</v>
      </c>
      <c r="B5" s="53"/>
      <c r="C5" s="54" t="s">
        <v>178</v>
      </c>
      <c r="D5" s="54" t="s">
        <v>180</v>
      </c>
      <c r="E5" s="12">
        <v>343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/>
      <c r="B6" s="53"/>
      <c r="C6" s="54" t="s">
        <v>179</v>
      </c>
      <c r="D6" s="8" t="s">
        <v>181</v>
      </c>
      <c r="E6" s="12">
        <v>50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91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53"/>
      <c r="B8" s="53"/>
      <c r="C8" s="54"/>
      <c r="D8" s="54"/>
      <c r="E8" s="30"/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/>
      <c r="B9" s="53"/>
      <c r="C9" s="54"/>
      <c r="D9" s="54"/>
      <c r="E9" s="30"/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53"/>
      <c r="B10" s="53"/>
      <c r="C10" s="54"/>
      <c r="D10" s="54"/>
      <c r="E10" s="30"/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ref="E11:E26" si="0">IF(SUM(G11+H11+I11+J11+K11+L11)=0,"",SUM(G11+H11+I11+J11+K11+L11))</f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5" t="s">
        <v>40</v>
      </c>
      <c r="B27" s="15"/>
      <c r="C27" s="16"/>
      <c r="D27" s="17"/>
      <c r="E27" s="18">
        <f>SUM(E5:E26)</f>
        <v>393</v>
      </c>
      <c r="F27" s="11"/>
      <c r="G27" s="19">
        <f t="shared" ref="G27:L27" si="1">SUM(G5:G26)</f>
        <v>0</v>
      </c>
      <c r="H27" s="19">
        <f t="shared" si="1"/>
        <v>0</v>
      </c>
      <c r="I27" s="19">
        <f t="shared" si="1"/>
        <v>0</v>
      </c>
      <c r="J27" s="19">
        <f t="shared" si="1"/>
        <v>0</v>
      </c>
      <c r="K27" s="19">
        <f t="shared" si="1"/>
        <v>0</v>
      </c>
      <c r="L27" s="19">
        <f t="shared" si="1"/>
        <v>0</v>
      </c>
      <c r="N27" s="20" t="s">
        <v>41</v>
      </c>
      <c r="O27" s="21"/>
      <c r="P27" s="22"/>
      <c r="Q27" s="23">
        <f>SUM(Q5:Q26)</f>
        <v>0</v>
      </c>
    </row>
    <row r="28" spans="1:17" x14ac:dyDescent="0.25">
      <c r="A28" s="10" t="s">
        <v>42</v>
      </c>
      <c r="B28" s="10"/>
      <c r="C28" s="11"/>
      <c r="D28" s="11"/>
      <c r="E28" s="11">
        <v>400</v>
      </c>
      <c r="F28" s="11"/>
      <c r="G28" s="11"/>
      <c r="H28" s="11"/>
      <c r="I28" s="11"/>
      <c r="J28" s="11"/>
      <c r="K28" s="11"/>
      <c r="L28" s="11"/>
      <c r="N28" s="11" t="s">
        <v>43</v>
      </c>
      <c r="O28" s="11"/>
      <c r="P28" s="11"/>
      <c r="Q28" s="11"/>
    </row>
    <row r="29" spans="1:17" x14ac:dyDescent="0.25">
      <c r="A29" s="24" t="s">
        <v>44</v>
      </c>
      <c r="B29" s="13"/>
      <c r="C29" s="25"/>
      <c r="D29" s="11"/>
      <c r="E29" s="26">
        <f>IF(SUM(E28-E27)=0,"",SUM(E28-E27))</f>
        <v>7</v>
      </c>
      <c r="F29" s="11"/>
      <c r="G29" s="11"/>
      <c r="H29" s="11"/>
      <c r="I29" s="11"/>
      <c r="J29" s="11"/>
      <c r="K29" s="11"/>
      <c r="L29" s="11"/>
      <c r="N29" s="27" t="s">
        <v>45</v>
      </c>
      <c r="O29" s="25"/>
      <c r="P29" s="11"/>
      <c r="Q29" s="26" t="str">
        <f>IF(SUM(Q27-Q28)=0,"",SUM(Q27-Q28))</f>
        <v/>
      </c>
    </row>
  </sheetData>
  <sortState ref="A5:Q16">
    <sortCondition ref="A5:A16"/>
  </sortState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A16" sqref="A16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4.75" customHeight="1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5.5" customHeight="1" thickTop="1" thickBot="1" x14ac:dyDescent="0.4">
      <c r="A2" t="s">
        <v>50</v>
      </c>
      <c r="B2" s="1" t="s">
        <v>2</v>
      </c>
      <c r="C2" s="135">
        <f>E26</f>
        <v>68.260000000000218</v>
      </c>
      <c r="D2" s="136"/>
      <c r="E2" s="137"/>
      <c r="F2"/>
      <c r="G2"/>
      <c r="H2" s="49"/>
    </row>
    <row r="3" spans="1:17" ht="28.5" customHeight="1" thickTop="1" x14ac:dyDescent="0.35">
      <c r="A3"/>
      <c r="B3" s="1"/>
      <c r="C3" s="28"/>
      <c r="D3" s="29"/>
      <c r="E3" s="29"/>
      <c r="F3"/>
      <c r="G3"/>
    </row>
    <row r="4" spans="1:17" ht="27.75" customHeight="1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ht="36.75" customHeight="1" x14ac:dyDescent="0.25">
      <c r="A5" s="53">
        <v>43466</v>
      </c>
      <c r="B5" s="53"/>
      <c r="C5" s="54"/>
      <c r="D5" s="94" t="s">
        <v>98</v>
      </c>
      <c r="E5" s="12">
        <v>100.92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ht="21.75" customHeight="1" x14ac:dyDescent="0.25">
      <c r="A6" s="53">
        <v>43466</v>
      </c>
      <c r="B6" s="53"/>
      <c r="C6" s="54"/>
      <c r="D6" s="54" t="s">
        <v>99</v>
      </c>
      <c r="E6" s="12">
        <v>113.1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ht="25.5" customHeight="1" x14ac:dyDescent="0.25">
      <c r="A7" s="53">
        <v>43525</v>
      </c>
      <c r="B7" s="53"/>
      <c r="C7" s="54" t="s">
        <v>137</v>
      </c>
      <c r="D7" s="91" t="s">
        <v>138</v>
      </c>
      <c r="E7" s="12">
        <v>75.36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ht="18" customHeight="1" x14ac:dyDescent="0.25">
      <c r="A8" s="53">
        <v>43525</v>
      </c>
      <c r="B8" s="53"/>
      <c r="C8" s="54" t="s">
        <v>137</v>
      </c>
      <c r="D8" s="54" t="s">
        <v>145</v>
      </c>
      <c r="E8" s="12">
        <v>173.18</v>
      </c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>
        <v>43647</v>
      </c>
      <c r="B9" s="53"/>
      <c r="C9" s="54" t="s">
        <v>233</v>
      </c>
      <c r="D9" s="54" t="s">
        <v>234</v>
      </c>
      <c r="E9" s="12">
        <v>200</v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53">
        <v>43501</v>
      </c>
      <c r="B10" s="53"/>
      <c r="C10" s="54" t="s">
        <v>250</v>
      </c>
      <c r="D10" s="54"/>
      <c r="E10" s="12">
        <v>113</v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53">
        <v>43507</v>
      </c>
      <c r="B11" s="53"/>
      <c r="C11" s="54" t="s">
        <v>251</v>
      </c>
      <c r="D11" s="54"/>
      <c r="E11" s="12">
        <v>100.92</v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>
        <v>43532</v>
      </c>
      <c r="B12" s="10"/>
      <c r="C12" s="11" t="s">
        <v>252</v>
      </c>
      <c r="D12" s="11"/>
      <c r="E12" s="12">
        <v>75.36</v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>
        <v>43557</v>
      </c>
      <c r="B13" s="10"/>
      <c r="C13" s="11" t="s">
        <v>253</v>
      </c>
      <c r="D13" s="11"/>
      <c r="E13" s="12">
        <v>173.18</v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>
        <v>43683</v>
      </c>
      <c r="B14" s="10"/>
      <c r="C14" s="11" t="s">
        <v>250</v>
      </c>
      <c r="D14" s="11"/>
      <c r="E14" s="12">
        <v>113.1</v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>
        <v>43644</v>
      </c>
      <c r="B15" s="10"/>
      <c r="C15" s="11" t="s">
        <v>286</v>
      </c>
      <c r="D15" s="11"/>
      <c r="E15" s="12">
        <v>343.62</v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ref="E16:E23" si="0">IF(SUM(G16+H16+I16+J16+K16+L16)=0,"",SUM(G16+H16+I16+J16+K16+L16))</f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/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5" t="s">
        <v>40</v>
      </c>
      <c r="B24" s="15"/>
      <c r="C24" s="16"/>
      <c r="D24" s="17"/>
      <c r="E24" s="18">
        <f>SUM(E5:E21)</f>
        <v>1581.7399999999998</v>
      </c>
      <c r="F24" s="11"/>
      <c r="G24" s="19">
        <f t="shared" ref="G24:L24" si="1">SUM(G5:G23)</f>
        <v>0</v>
      </c>
      <c r="H24" s="19">
        <f t="shared" si="1"/>
        <v>0</v>
      </c>
      <c r="I24" s="19">
        <f t="shared" si="1"/>
        <v>0</v>
      </c>
      <c r="J24" s="19">
        <f t="shared" si="1"/>
        <v>0</v>
      </c>
      <c r="K24" s="19">
        <f t="shared" si="1"/>
        <v>0</v>
      </c>
      <c r="L24" s="19">
        <f t="shared" si="1"/>
        <v>0</v>
      </c>
      <c r="N24" s="20" t="s">
        <v>41</v>
      </c>
      <c r="O24" s="21"/>
      <c r="P24" s="22"/>
      <c r="Q24" s="23">
        <f>SUM(Q5:Q23)</f>
        <v>0</v>
      </c>
    </row>
    <row r="25" spans="1:17" x14ac:dyDescent="0.25">
      <c r="A25" s="10" t="s">
        <v>42</v>
      </c>
      <c r="B25" s="10"/>
      <c r="C25" s="11"/>
      <c r="D25" s="11"/>
      <c r="E25" s="11">
        <v>1650</v>
      </c>
      <c r="F25" s="11"/>
      <c r="G25" s="11"/>
      <c r="H25" s="11"/>
      <c r="I25" s="11"/>
      <c r="J25" s="11"/>
      <c r="K25" s="11"/>
      <c r="L25" s="11"/>
      <c r="N25" s="11" t="s">
        <v>43</v>
      </c>
      <c r="O25" s="11"/>
      <c r="P25" s="11"/>
      <c r="Q25" s="11"/>
    </row>
    <row r="26" spans="1:17" x14ac:dyDescent="0.25">
      <c r="A26" s="24" t="s">
        <v>44</v>
      </c>
      <c r="B26" s="13"/>
      <c r="C26" s="25"/>
      <c r="D26" s="11"/>
      <c r="E26" s="26">
        <f>IF(SUM(E25-E24)=0,"",SUM(E25-E24))</f>
        <v>68.260000000000218</v>
      </c>
      <c r="F26" s="11"/>
      <c r="G26" s="11"/>
      <c r="H26" s="11"/>
      <c r="I26" s="11"/>
      <c r="J26" s="11"/>
      <c r="K26" s="11"/>
      <c r="L26" s="11"/>
      <c r="N26" s="27" t="s">
        <v>45</v>
      </c>
      <c r="O26" s="25"/>
      <c r="P26" s="11"/>
      <c r="Q26" s="26" t="str">
        <f>IF(SUM(Q24-Q25)=0,"",SUM(Q24-Q25))</f>
        <v/>
      </c>
    </row>
  </sheetData>
  <mergeCells count="2">
    <mergeCell ref="A1:G1"/>
    <mergeCell ref="C2:E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N6" sqref="N6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51</v>
      </c>
      <c r="B2" s="1" t="s">
        <v>2</v>
      </c>
      <c r="C2" s="135">
        <f>E38+Q38</f>
        <v>27.510000000000048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10">
        <v>43497</v>
      </c>
      <c r="B5" s="10"/>
      <c r="C5" s="54" t="s">
        <v>105</v>
      </c>
      <c r="D5" s="54" t="s">
        <v>106</v>
      </c>
      <c r="E5" s="12">
        <v>100</v>
      </c>
      <c r="F5" s="11"/>
      <c r="G5" s="11"/>
      <c r="H5" s="11"/>
      <c r="I5" s="11"/>
      <c r="J5" s="11"/>
      <c r="K5" s="11"/>
      <c r="L5" s="11"/>
      <c r="N5" s="13">
        <v>43739</v>
      </c>
      <c r="O5" s="11" t="s">
        <v>106</v>
      </c>
      <c r="P5" s="11"/>
      <c r="Q5" s="14">
        <v>41</v>
      </c>
    </row>
    <row r="6" spans="1:17" x14ac:dyDescent="0.25">
      <c r="A6" s="10">
        <v>43647</v>
      </c>
      <c r="B6" s="10"/>
      <c r="C6" s="54" t="s">
        <v>186</v>
      </c>
      <c r="D6" s="54" t="s">
        <v>212</v>
      </c>
      <c r="E6" s="12">
        <v>166.66</v>
      </c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10">
        <v>43739</v>
      </c>
      <c r="B7" s="10"/>
      <c r="C7" s="54" t="s">
        <v>111</v>
      </c>
      <c r="D7" s="54" t="s">
        <v>272</v>
      </c>
      <c r="E7" s="30">
        <v>46.83</v>
      </c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54"/>
      <c r="D8" s="54"/>
      <c r="E8" s="30"/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54"/>
      <c r="D9" s="54"/>
      <c r="E9" s="30"/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54"/>
      <c r="D10" s="54"/>
      <c r="E10" s="30"/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54"/>
      <c r="D11" s="54"/>
      <c r="E11" s="30"/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54"/>
      <c r="D12" s="54"/>
      <c r="E12" s="30"/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54"/>
      <c r="D13" s="54"/>
      <c r="E13" s="30"/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54"/>
      <c r="D14" s="54"/>
      <c r="E14" s="30"/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54"/>
      <c r="D15" s="54"/>
      <c r="E15" s="30"/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54"/>
      <c r="D16" s="54"/>
      <c r="E16" s="30"/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54"/>
      <c r="D17" s="54"/>
      <c r="E17" s="30"/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54"/>
      <c r="D18" s="54"/>
      <c r="E18" s="30"/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54"/>
      <c r="D19" s="54"/>
      <c r="E19" s="30"/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54"/>
      <c r="D20" s="54"/>
      <c r="E20" s="30"/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54"/>
      <c r="D21" s="54"/>
      <c r="E21" s="30"/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54"/>
      <c r="D22" s="54"/>
      <c r="E22" s="30"/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54"/>
      <c r="D23" s="54"/>
      <c r="E23" s="30"/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54"/>
      <c r="D24" s="54"/>
      <c r="E24" s="30"/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54"/>
      <c r="D25" s="54"/>
      <c r="E25" s="30"/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54"/>
      <c r="D26" s="54"/>
      <c r="E26" s="30"/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54"/>
      <c r="D27" s="54"/>
      <c r="E27" s="30"/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0"/>
      <c r="B28" s="10"/>
      <c r="C28" s="54"/>
      <c r="D28" s="54"/>
      <c r="E28" s="30"/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10"/>
      <c r="B29" s="10"/>
      <c r="C29" s="54"/>
      <c r="D29" s="54"/>
      <c r="E29" s="30"/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10"/>
      <c r="B30" s="10"/>
      <c r="C30" s="54"/>
      <c r="D30" s="54"/>
      <c r="E30" s="30"/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10"/>
      <c r="B31" s="10"/>
      <c r="C31" s="54"/>
      <c r="D31" s="54"/>
      <c r="E31" s="30"/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10"/>
      <c r="B32" s="10"/>
      <c r="C32" s="54"/>
      <c r="D32" s="54"/>
      <c r="E32" s="30"/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10"/>
      <c r="B33" s="10"/>
      <c r="C33" s="54"/>
      <c r="D33" s="54"/>
      <c r="E33" s="30"/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10"/>
      <c r="B34" s="10"/>
      <c r="C34" s="54"/>
      <c r="D34" s="54"/>
      <c r="E34" s="30"/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0"/>
      <c r="B35" s="10"/>
      <c r="C35" s="54"/>
      <c r="D35" s="54"/>
      <c r="E35" s="30"/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5" t="s">
        <v>40</v>
      </c>
      <c r="B36" s="15"/>
      <c r="C36" s="16"/>
      <c r="D36" s="17"/>
      <c r="E36" s="18">
        <f>SUM(E5:E35)</f>
        <v>313.48999999999995</v>
      </c>
      <c r="F36" s="11"/>
      <c r="G36" s="19">
        <f t="shared" ref="G36:L36" si="0">SUM(G5:G35)</f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N36" s="20" t="s">
        <v>41</v>
      </c>
      <c r="O36" s="21"/>
      <c r="P36" s="22"/>
      <c r="Q36" s="23">
        <f>SUM(Q5:Q35)</f>
        <v>41</v>
      </c>
    </row>
    <row r="37" spans="1:17" x14ac:dyDescent="0.25">
      <c r="A37" s="10" t="s">
        <v>42</v>
      </c>
      <c r="B37" s="10"/>
      <c r="C37" s="11"/>
      <c r="D37" s="11"/>
      <c r="E37" s="11">
        <v>300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0</v>
      </c>
    </row>
    <row r="38" spans="1:17" x14ac:dyDescent="0.25">
      <c r="A38" s="24" t="s">
        <v>44</v>
      </c>
      <c r="B38" s="13"/>
      <c r="C38" s="25"/>
      <c r="D38" s="11"/>
      <c r="E38" s="26">
        <f>SUM(E37-E36)</f>
        <v>-13.489999999999952</v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41</v>
      </c>
    </row>
  </sheetData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A6" sqref="A6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52</v>
      </c>
      <c r="B2" s="1" t="s">
        <v>2</v>
      </c>
      <c r="C2" s="135" t="str">
        <f>E38</f>
        <v/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>
        <v>43739</v>
      </c>
      <c r="B5" s="53"/>
      <c r="C5" s="54" t="s">
        <v>133</v>
      </c>
      <c r="D5" s="54" t="s">
        <v>106</v>
      </c>
      <c r="E5" s="30">
        <v>100</v>
      </c>
      <c r="F5" s="11"/>
      <c r="G5" s="11"/>
      <c r="H5" s="11"/>
      <c r="I5" s="11"/>
      <c r="J5" s="11"/>
      <c r="K5" s="11"/>
      <c r="L5"/>
      <c r="N5" s="13"/>
      <c r="O5" s="11"/>
      <c r="P5" s="11"/>
      <c r="Q5" s="14"/>
    </row>
    <row r="6" spans="1:17" x14ac:dyDescent="0.25">
      <c r="A6" s="53"/>
      <c r="B6" s="53"/>
      <c r="C6" s="54"/>
      <c r="D6" s="54"/>
      <c r="E6" s="30"/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54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10"/>
      <c r="B8" s="10"/>
      <c r="C8" s="11"/>
      <c r="D8" s="11"/>
      <c r="E8" s="30"/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10"/>
      <c r="B9" s="10"/>
      <c r="C9" s="11"/>
      <c r="D9" s="11"/>
      <c r="E9" s="30" t="str">
        <f t="shared" ref="E9:E35" si="0">IF(SUM(G9+H9+I9+J9+K9+L9)=0,"",SUM(G9+H9+I9+J9+K9+L9))</f>
        <v/>
      </c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10"/>
      <c r="B10" s="10"/>
      <c r="C10" s="11"/>
      <c r="D10" s="11"/>
      <c r="E10" s="30" t="str">
        <f t="shared" si="0"/>
        <v/>
      </c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10"/>
      <c r="B11" s="10"/>
      <c r="C11" s="11"/>
      <c r="D11" s="11"/>
      <c r="E11" s="30" t="str">
        <f t="shared" si="0"/>
        <v/>
      </c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10"/>
      <c r="B12" s="10"/>
      <c r="C12" s="11"/>
      <c r="D12" s="11"/>
      <c r="E12" s="30" t="str">
        <f t="shared" si="0"/>
        <v/>
      </c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 t="shared" si="0"/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 t="shared" si="0"/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 t="shared" si="0"/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 t="shared" si="0"/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si="0"/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11"/>
      <c r="D27" s="11"/>
      <c r="E27" s="30" t="str">
        <f t="shared" si="0"/>
        <v/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0"/>
      <c r="B28" s="10"/>
      <c r="C28" s="11"/>
      <c r="D28" s="11"/>
      <c r="E28" s="30" t="str">
        <f t="shared" si="0"/>
        <v/>
      </c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10"/>
      <c r="B29" s="10"/>
      <c r="C29" s="11"/>
      <c r="D29" s="11"/>
      <c r="E29" s="30" t="str">
        <f t="shared" si="0"/>
        <v/>
      </c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10"/>
      <c r="B30" s="10"/>
      <c r="C30" s="11"/>
      <c r="D30" s="11"/>
      <c r="E30" s="30" t="str">
        <f t="shared" si="0"/>
        <v/>
      </c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10"/>
      <c r="B31" s="10"/>
      <c r="C31" s="11"/>
      <c r="D31" s="11"/>
      <c r="E31" s="30" t="str">
        <f t="shared" si="0"/>
        <v/>
      </c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10"/>
      <c r="B32" s="10"/>
      <c r="C32" s="11"/>
      <c r="D32" s="11"/>
      <c r="E32" s="30" t="str">
        <f t="shared" si="0"/>
        <v/>
      </c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10"/>
      <c r="B33" s="10"/>
      <c r="C33" s="11"/>
      <c r="D33" s="11"/>
      <c r="E33" s="30" t="str">
        <f t="shared" si="0"/>
        <v/>
      </c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10"/>
      <c r="B34" s="10"/>
      <c r="C34" s="11"/>
      <c r="D34" s="11"/>
      <c r="E34" s="30" t="str">
        <f t="shared" si="0"/>
        <v/>
      </c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0"/>
      <c r="B35" s="10"/>
      <c r="C35" s="11"/>
      <c r="D35" s="11"/>
      <c r="E35" s="30" t="str">
        <f t="shared" si="0"/>
        <v/>
      </c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5" t="s">
        <v>40</v>
      </c>
      <c r="B36" s="15"/>
      <c r="C36" s="16"/>
      <c r="D36" s="17"/>
      <c r="E36" s="18">
        <f>SUM(E5:E35)</f>
        <v>100</v>
      </c>
      <c r="F36" s="11"/>
      <c r="G36" s="19">
        <f t="shared" ref="G36:L36" si="1">SUM(G5:G35)</f>
        <v>0</v>
      </c>
      <c r="H36" s="19">
        <f t="shared" si="1"/>
        <v>0</v>
      </c>
      <c r="I36" s="19">
        <f t="shared" si="1"/>
        <v>0</v>
      </c>
      <c r="J36" s="19">
        <f t="shared" si="1"/>
        <v>0</v>
      </c>
      <c r="K36" s="19">
        <f t="shared" si="1"/>
        <v>0</v>
      </c>
      <c r="L36" s="19">
        <f t="shared" si="1"/>
        <v>0</v>
      </c>
      <c r="N36" s="20" t="s">
        <v>41</v>
      </c>
      <c r="O36" s="21"/>
      <c r="P36" s="22"/>
      <c r="Q36" s="23">
        <f>SUM(Q5:Q35)</f>
        <v>0</v>
      </c>
    </row>
    <row r="37" spans="1:17" x14ac:dyDescent="0.25">
      <c r="A37" s="10" t="s">
        <v>42</v>
      </c>
      <c r="B37" s="10"/>
      <c r="C37" s="11"/>
      <c r="D37" s="11"/>
      <c r="E37" s="11">
        <v>100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0</v>
      </c>
    </row>
    <row r="38" spans="1:17" x14ac:dyDescent="0.25">
      <c r="A38" s="24" t="s">
        <v>44</v>
      </c>
      <c r="B38" s="13"/>
      <c r="C38" s="25"/>
      <c r="D38" s="11"/>
      <c r="E38" s="26" t="str">
        <f>IF(SUM(E37-E36)=0,"",SUM(E37-E36))</f>
        <v/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 t="str">
        <f>IF(SUM(Q36-Q37)=0,"",SUM(Q36-Q37))</f>
        <v/>
      </c>
    </row>
  </sheetData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D5" sqref="D5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26</v>
      </c>
      <c r="B2" s="1" t="s">
        <v>2</v>
      </c>
      <c r="C2" s="135">
        <f>E38</f>
        <v>2200</v>
      </c>
      <c r="D2" s="136"/>
      <c r="E2" s="137"/>
      <c r="F2"/>
      <c r="G2"/>
      <c r="H2" s="49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53"/>
      <c r="B5" s="53"/>
      <c r="C5" s="54"/>
      <c r="D5" s="54" t="s">
        <v>297</v>
      </c>
      <c r="E5" s="30">
        <v>400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/>
      <c r="B6" s="53"/>
      <c r="C6" s="54"/>
      <c r="D6" s="54"/>
      <c r="E6" s="30"/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53"/>
      <c r="C7" s="54"/>
      <c r="D7" s="91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53"/>
      <c r="B8" s="53"/>
      <c r="C8" s="54"/>
      <c r="D8" s="54"/>
      <c r="E8" s="30"/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/>
      <c r="B9" s="53"/>
      <c r="C9" s="54"/>
      <c r="D9" s="54"/>
      <c r="E9" s="30"/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53"/>
      <c r="B10" s="53"/>
      <c r="C10" s="54"/>
      <c r="D10" s="54"/>
      <c r="E10" s="30"/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53"/>
      <c r="B11" s="53"/>
      <c r="C11" s="54"/>
      <c r="D11" s="54"/>
      <c r="E11" s="30"/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53"/>
      <c r="B12" s="53"/>
      <c r="C12" s="54"/>
      <c r="D12" s="54"/>
      <c r="E12" s="30"/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10"/>
      <c r="B13" s="10"/>
      <c r="C13" s="11"/>
      <c r="D13" s="11"/>
      <c r="E13" s="30" t="str">
        <f>IF(SUM(G13+H13+I13+J13+K13+L13)=0,"",SUM(G13+H13+I13+J13+K13+L13))</f>
        <v/>
      </c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10"/>
      <c r="B14" s="10"/>
      <c r="C14" s="11"/>
      <c r="D14" s="11"/>
      <c r="E14" s="30" t="str">
        <f>IF(SUM(G14+H14+I14+J14+K14+L14)=0,"",SUM(G14+H14+I14+J14+K14+L14))</f>
        <v/>
      </c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10"/>
      <c r="B15" s="10"/>
      <c r="C15" s="11"/>
      <c r="D15" s="11"/>
      <c r="E15" s="30" t="str">
        <f>IF(SUM(G15+H15+I15+J15+K15+L15)=0,"",SUM(G15+H15+I15+J15+K15+L15))</f>
        <v/>
      </c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10"/>
      <c r="B16" s="10"/>
      <c r="C16" s="11"/>
      <c r="D16" s="11"/>
      <c r="E16" s="30" t="str">
        <f>IF(SUM(G16+H16+I16+J16+K16+L16)=0,"",SUM(G16+H16+I16+J16+K16+L16))</f>
        <v/>
      </c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10"/>
      <c r="B17" s="10"/>
      <c r="C17" s="11"/>
      <c r="D17" s="11"/>
      <c r="E17" s="30" t="str">
        <f t="shared" ref="E17:E35" si="0">IF(SUM(G17+H17+I17+J17+K17+L17)=0,"",SUM(G17+H17+I17+J17+K17+L17))</f>
        <v/>
      </c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10"/>
      <c r="B18" s="10"/>
      <c r="C18" s="11"/>
      <c r="D18" s="11"/>
      <c r="E18" s="30" t="str">
        <f t="shared" si="0"/>
        <v/>
      </c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10"/>
      <c r="B19" s="10"/>
      <c r="C19" s="11"/>
      <c r="D19" s="11"/>
      <c r="E19" s="30" t="str">
        <f t="shared" si="0"/>
        <v/>
      </c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10"/>
      <c r="B20" s="10"/>
      <c r="C20" s="11"/>
      <c r="D20" s="11"/>
      <c r="E20" s="30" t="str">
        <f t="shared" si="0"/>
        <v/>
      </c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10"/>
      <c r="B21" s="10"/>
      <c r="C21" s="11"/>
      <c r="D21" s="11"/>
      <c r="E21" s="30" t="str">
        <f t="shared" si="0"/>
        <v/>
      </c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10"/>
      <c r="B22" s="10"/>
      <c r="C22" s="11"/>
      <c r="D22" s="11"/>
      <c r="E22" s="30" t="str">
        <f t="shared" si="0"/>
        <v/>
      </c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10"/>
      <c r="B23" s="10"/>
      <c r="C23" s="11"/>
      <c r="D23" s="11"/>
      <c r="E23" s="30" t="str">
        <f t="shared" si="0"/>
        <v/>
      </c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10"/>
      <c r="B24" s="10"/>
      <c r="C24" s="11"/>
      <c r="D24" s="11"/>
      <c r="E24" s="30" t="str">
        <f t="shared" si="0"/>
        <v/>
      </c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10"/>
      <c r="B25" s="10"/>
      <c r="C25" s="11"/>
      <c r="D25" s="11"/>
      <c r="E25" s="30" t="str">
        <f t="shared" si="0"/>
        <v/>
      </c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10"/>
      <c r="B26" s="10"/>
      <c r="C26" s="11"/>
      <c r="D26" s="11"/>
      <c r="E26" s="30" t="str">
        <f t="shared" si="0"/>
        <v/>
      </c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10"/>
      <c r="B27" s="10"/>
      <c r="C27" s="11"/>
      <c r="D27" s="11"/>
      <c r="E27" s="30" t="str">
        <f t="shared" si="0"/>
        <v/>
      </c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10"/>
      <c r="B28" s="10"/>
      <c r="C28" s="11"/>
      <c r="D28" s="11"/>
      <c r="E28" s="30" t="str">
        <f t="shared" si="0"/>
        <v/>
      </c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10"/>
      <c r="B29" s="10"/>
      <c r="C29" s="11"/>
      <c r="D29" s="11"/>
      <c r="E29" s="30" t="str">
        <f t="shared" si="0"/>
        <v/>
      </c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10"/>
      <c r="B30" s="10"/>
      <c r="C30" s="11"/>
      <c r="D30" s="11"/>
      <c r="E30" s="30" t="str">
        <f t="shared" si="0"/>
        <v/>
      </c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10"/>
      <c r="B31" s="10"/>
      <c r="C31" s="11"/>
      <c r="D31" s="11"/>
      <c r="E31" s="30" t="str">
        <f t="shared" si="0"/>
        <v/>
      </c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10"/>
      <c r="B32" s="10"/>
      <c r="C32" s="11"/>
      <c r="D32" s="11"/>
      <c r="E32" s="30" t="str">
        <f t="shared" si="0"/>
        <v/>
      </c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10"/>
      <c r="B33" s="10"/>
      <c r="C33" s="11"/>
      <c r="D33" s="11"/>
      <c r="E33" s="30" t="str">
        <f t="shared" si="0"/>
        <v/>
      </c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10"/>
      <c r="B34" s="10"/>
      <c r="C34" s="11"/>
      <c r="D34" s="11"/>
      <c r="E34" s="30" t="str">
        <f t="shared" si="0"/>
        <v/>
      </c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10"/>
      <c r="B35" s="10"/>
      <c r="C35" s="11"/>
      <c r="D35" s="11"/>
      <c r="E35" s="30" t="str">
        <f t="shared" si="0"/>
        <v/>
      </c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5" t="s">
        <v>40</v>
      </c>
      <c r="B36" s="15"/>
      <c r="C36" s="16"/>
      <c r="D36" s="17"/>
      <c r="E36" s="18">
        <f>SUM(E5:E35)</f>
        <v>400</v>
      </c>
      <c r="F36" s="11"/>
      <c r="G36" s="19">
        <f t="shared" ref="G36:L36" si="1">SUM(G5:G35)</f>
        <v>0</v>
      </c>
      <c r="H36" s="19">
        <f t="shared" si="1"/>
        <v>0</v>
      </c>
      <c r="I36" s="19">
        <f t="shared" si="1"/>
        <v>0</v>
      </c>
      <c r="J36" s="19">
        <f t="shared" si="1"/>
        <v>0</v>
      </c>
      <c r="K36" s="19">
        <f t="shared" si="1"/>
        <v>0</v>
      </c>
      <c r="L36" s="19">
        <f t="shared" si="1"/>
        <v>0</v>
      </c>
      <c r="N36" s="20" t="s">
        <v>41</v>
      </c>
      <c r="O36" s="21"/>
      <c r="P36" s="22"/>
      <c r="Q36" s="23">
        <f>SUM(Q5:Q35)</f>
        <v>0</v>
      </c>
    </row>
    <row r="37" spans="1:17" x14ac:dyDescent="0.25">
      <c r="A37" s="10" t="s">
        <v>42</v>
      </c>
      <c r="B37" s="10"/>
      <c r="C37" s="11"/>
      <c r="D37" s="11"/>
      <c r="E37" s="11">
        <v>2600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2600</v>
      </c>
    </row>
    <row r="38" spans="1:17" x14ac:dyDescent="0.25">
      <c r="A38" s="24" t="s">
        <v>44</v>
      </c>
      <c r="B38" s="13"/>
      <c r="C38" s="25"/>
      <c r="D38" s="11"/>
      <c r="E38" s="26">
        <f>IF(SUM(E37-E36)=0,"",SUM(E37-E36))</f>
        <v>2200</v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-2600</v>
      </c>
    </row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D5" sqref="D5"/>
    </sheetView>
  </sheetViews>
  <sheetFormatPr baseColWidth="10" defaultRowHeight="15" x14ac:dyDescent="0.25"/>
  <cols>
    <col min="1" max="1" width="11.42578125" style="8"/>
    <col min="2" max="2" width="19.140625" style="8" customWidth="1"/>
    <col min="3" max="3" width="16.85546875" style="8" customWidth="1"/>
    <col min="4" max="4" width="24.85546875" style="8" customWidth="1"/>
    <col min="5" max="5" width="10.28515625" style="8" customWidth="1"/>
    <col min="6" max="6" width="1.85546875" style="8" customWidth="1"/>
    <col min="7" max="10" width="12.7109375" style="8" customWidth="1"/>
    <col min="11" max="12" width="11.42578125" style="8"/>
    <col min="13" max="13" width="2" style="8" customWidth="1"/>
    <col min="14" max="15" width="11.42578125" style="8"/>
    <col min="16" max="16" width="4.7109375" style="8" customWidth="1"/>
    <col min="17" max="16384" width="11.42578125" style="8"/>
  </cols>
  <sheetData>
    <row r="1" spans="1:17" ht="27" thickBot="1" x14ac:dyDescent="0.45">
      <c r="A1" s="134" t="s">
        <v>4</v>
      </c>
      <c r="B1" s="134"/>
      <c r="C1" s="134"/>
      <c r="D1" s="134"/>
      <c r="E1" s="134"/>
      <c r="F1" s="134"/>
      <c r="G1" s="134"/>
    </row>
    <row r="2" spans="1:17" ht="22.5" thickTop="1" thickBot="1" x14ac:dyDescent="0.4">
      <c r="A2" t="s">
        <v>9</v>
      </c>
      <c r="B2" s="1" t="s">
        <v>2</v>
      </c>
      <c r="C2" s="135">
        <f>E38</f>
        <v>2400</v>
      </c>
      <c r="D2" s="136"/>
      <c r="E2" s="137"/>
      <c r="F2"/>
      <c r="G2"/>
    </row>
    <row r="3" spans="1:17" ht="21.75" thickTop="1" x14ac:dyDescent="0.35">
      <c r="A3"/>
      <c r="B3" s="1"/>
      <c r="C3" s="28"/>
      <c r="D3" s="29"/>
      <c r="E3" s="29"/>
      <c r="F3"/>
      <c r="G3"/>
    </row>
    <row r="4" spans="1:17" ht="30" x14ac:dyDescent="0.25">
      <c r="A4" s="2" t="s">
        <v>27</v>
      </c>
      <c r="B4" s="3" t="s">
        <v>28</v>
      </c>
      <c r="C4" s="3" t="s">
        <v>29</v>
      </c>
      <c r="D4" s="3" t="s">
        <v>30</v>
      </c>
      <c r="E4" s="4" t="s">
        <v>31</v>
      </c>
      <c r="F4" s="5"/>
      <c r="G4" s="6" t="s">
        <v>32</v>
      </c>
      <c r="H4" s="7" t="s">
        <v>33</v>
      </c>
      <c r="I4" s="7" t="s">
        <v>34</v>
      </c>
      <c r="J4" s="6" t="s">
        <v>35</v>
      </c>
      <c r="K4" s="7" t="s">
        <v>36</v>
      </c>
      <c r="L4" s="7" t="s">
        <v>37</v>
      </c>
      <c r="N4" s="9" t="s">
        <v>0</v>
      </c>
      <c r="O4" s="9" t="s">
        <v>38</v>
      </c>
      <c r="P4" s="9" t="s">
        <v>39</v>
      </c>
      <c r="Q4" s="9" t="s">
        <v>1</v>
      </c>
    </row>
    <row r="5" spans="1:17" x14ac:dyDescent="0.25">
      <c r="A5" s="73"/>
      <c r="B5" s="46"/>
      <c r="C5" s="46"/>
      <c r="D5" s="46" t="s">
        <v>296</v>
      </c>
      <c r="E5" s="84">
        <v>100</v>
      </c>
      <c r="F5" s="11"/>
      <c r="G5" s="11"/>
      <c r="H5" s="11"/>
      <c r="I5" s="11"/>
      <c r="J5" s="11"/>
      <c r="K5" s="11"/>
      <c r="L5" s="11"/>
      <c r="N5" s="13"/>
      <c r="O5" s="11"/>
      <c r="P5" s="11"/>
      <c r="Q5" s="14"/>
    </row>
    <row r="6" spans="1:17" x14ac:dyDescent="0.25">
      <c r="A6" s="53"/>
      <c r="B6" s="89"/>
      <c r="C6" s="90"/>
      <c r="D6" s="90"/>
      <c r="E6" s="30"/>
      <c r="F6" s="11"/>
      <c r="G6" s="11"/>
      <c r="H6" s="11"/>
      <c r="I6" s="11"/>
      <c r="J6" s="11"/>
      <c r="K6" s="11"/>
      <c r="L6" s="11"/>
      <c r="N6" s="13"/>
      <c r="O6" s="11"/>
      <c r="P6" s="11"/>
      <c r="Q6" s="14"/>
    </row>
    <row r="7" spans="1:17" x14ac:dyDescent="0.25">
      <c r="A7" s="53"/>
      <c r="B7" s="89"/>
      <c r="C7" s="90"/>
      <c r="D7" s="90"/>
      <c r="E7" s="30"/>
      <c r="F7" s="11"/>
      <c r="G7" s="11"/>
      <c r="H7" s="11"/>
      <c r="I7" s="11"/>
      <c r="J7" s="11"/>
      <c r="K7" s="11"/>
      <c r="L7" s="11"/>
      <c r="N7" s="13"/>
      <c r="O7" s="11"/>
      <c r="P7" s="11"/>
      <c r="Q7" s="14"/>
    </row>
    <row r="8" spans="1:17" x14ac:dyDescent="0.25">
      <c r="A8" s="53"/>
      <c r="B8" s="89"/>
      <c r="C8" s="90"/>
      <c r="D8" s="90"/>
      <c r="E8" s="30"/>
      <c r="F8" s="11"/>
      <c r="G8" s="11"/>
      <c r="H8" s="11"/>
      <c r="I8" s="11"/>
      <c r="J8" s="11"/>
      <c r="K8" s="11"/>
      <c r="L8" s="11"/>
      <c r="N8" s="13"/>
      <c r="O8" s="11"/>
      <c r="P8" s="11"/>
      <c r="Q8" s="14"/>
    </row>
    <row r="9" spans="1:17" x14ac:dyDescent="0.25">
      <c r="A9" s="53"/>
      <c r="B9" s="89"/>
      <c r="C9" s="90"/>
      <c r="D9" s="90"/>
      <c r="E9" s="30"/>
      <c r="F9" s="11"/>
      <c r="G9" s="11"/>
      <c r="H9" s="11"/>
      <c r="I9" s="11"/>
      <c r="J9" s="11"/>
      <c r="K9" s="11"/>
      <c r="L9" s="11"/>
      <c r="N9" s="13"/>
      <c r="O9" s="11"/>
      <c r="P9" s="11"/>
      <c r="Q9" s="14"/>
    </row>
    <row r="10" spans="1:17" x14ac:dyDescent="0.25">
      <c r="A10" s="53"/>
      <c r="B10" s="89"/>
      <c r="C10" s="90"/>
      <c r="D10" s="90"/>
      <c r="E10" s="30"/>
      <c r="F10" s="11"/>
      <c r="G10" s="11"/>
      <c r="H10" s="11"/>
      <c r="I10" s="11"/>
      <c r="J10" s="11"/>
      <c r="K10" s="11"/>
      <c r="L10" s="11"/>
      <c r="N10" s="13"/>
      <c r="O10" s="11"/>
      <c r="P10" s="11"/>
      <c r="Q10" s="14"/>
    </row>
    <row r="11" spans="1:17" x14ac:dyDescent="0.25">
      <c r="A11" s="53"/>
      <c r="B11" s="89"/>
      <c r="C11" s="90"/>
      <c r="D11" s="90"/>
      <c r="E11" s="30"/>
      <c r="F11" s="11"/>
      <c r="G11" s="11"/>
      <c r="H11" s="11"/>
      <c r="I11" s="11"/>
      <c r="J11" s="11"/>
      <c r="K11" s="11"/>
      <c r="L11" s="11"/>
      <c r="N11" s="13"/>
      <c r="O11" s="11"/>
      <c r="P11" s="11"/>
      <c r="Q11" s="14"/>
    </row>
    <row r="12" spans="1:17" x14ac:dyDescent="0.25">
      <c r="A12" s="53"/>
      <c r="B12" s="89"/>
      <c r="C12" s="90"/>
      <c r="D12" s="90"/>
      <c r="E12" s="30"/>
      <c r="F12" s="11"/>
      <c r="G12" s="11"/>
      <c r="H12" s="11"/>
      <c r="I12" s="11"/>
      <c r="J12" s="11"/>
      <c r="K12" s="11"/>
      <c r="L12" s="11"/>
      <c r="N12" s="13"/>
      <c r="O12" s="11"/>
      <c r="P12" s="11"/>
      <c r="Q12" s="14"/>
    </row>
    <row r="13" spans="1:17" x14ac:dyDescent="0.25">
      <c r="A13" s="89"/>
      <c r="B13" s="89"/>
      <c r="C13" s="90"/>
      <c r="D13" s="90"/>
      <c r="E13" s="52"/>
      <c r="F13" s="11"/>
      <c r="G13" s="11"/>
      <c r="H13" s="11"/>
      <c r="I13" s="11"/>
      <c r="J13" s="11"/>
      <c r="K13" s="11"/>
      <c r="L13" s="11"/>
      <c r="N13" s="13"/>
      <c r="O13" s="11"/>
      <c r="P13" s="11"/>
      <c r="Q13" s="14"/>
    </row>
    <row r="14" spans="1:17" x14ac:dyDescent="0.25">
      <c r="A14" s="53"/>
      <c r="B14" s="89"/>
      <c r="C14" s="90"/>
      <c r="D14" s="92"/>
      <c r="E14" s="30"/>
      <c r="F14" s="11"/>
      <c r="G14" s="11"/>
      <c r="H14" s="11"/>
      <c r="I14" s="11"/>
      <c r="J14" s="11"/>
      <c r="K14" s="11"/>
      <c r="L14" s="11"/>
      <c r="N14" s="13"/>
      <c r="O14" s="11"/>
      <c r="P14" s="11"/>
      <c r="Q14" s="14"/>
    </row>
    <row r="15" spans="1:17" x14ac:dyDescent="0.25">
      <c r="A15" s="53"/>
      <c r="B15" s="89"/>
      <c r="C15" s="90"/>
      <c r="D15" s="92"/>
      <c r="E15" s="30"/>
      <c r="F15" s="11"/>
      <c r="G15" s="11"/>
      <c r="H15" s="11"/>
      <c r="I15" s="11"/>
      <c r="J15" s="11"/>
      <c r="K15" s="11"/>
      <c r="L15" s="11"/>
      <c r="N15" s="13"/>
      <c r="O15" s="11"/>
      <c r="P15" s="11"/>
      <c r="Q15" s="14"/>
    </row>
    <row r="16" spans="1:17" x14ac:dyDescent="0.25">
      <c r="A16" s="53"/>
      <c r="B16" s="89"/>
      <c r="C16" s="90"/>
      <c r="D16" s="90"/>
      <c r="E16" s="30"/>
      <c r="F16" s="11"/>
      <c r="G16" s="11"/>
      <c r="H16" s="11"/>
      <c r="I16" s="11"/>
      <c r="J16" s="11"/>
      <c r="K16" s="11"/>
      <c r="L16" s="11"/>
      <c r="N16" s="13"/>
      <c r="O16" s="11"/>
      <c r="P16" s="11"/>
      <c r="Q16" s="14"/>
    </row>
    <row r="17" spans="1:17" x14ac:dyDescent="0.25">
      <c r="A17" s="53"/>
      <c r="B17" s="89"/>
      <c r="C17" s="90"/>
      <c r="D17" s="90"/>
      <c r="E17" s="30"/>
      <c r="F17" s="11"/>
      <c r="G17" s="11"/>
      <c r="H17" s="11"/>
      <c r="I17" s="11"/>
      <c r="J17" s="11"/>
      <c r="K17" s="11"/>
      <c r="L17" s="11"/>
      <c r="N17" s="13"/>
      <c r="O17" s="11"/>
      <c r="P17" s="11"/>
      <c r="Q17" s="14"/>
    </row>
    <row r="18" spans="1:17" x14ac:dyDescent="0.25">
      <c r="A18" s="76"/>
      <c r="B18" s="76"/>
      <c r="C18" s="93"/>
      <c r="D18" s="93"/>
      <c r="E18" s="45"/>
      <c r="F18" s="11"/>
      <c r="G18" s="11"/>
      <c r="H18" s="11"/>
      <c r="I18" s="11"/>
      <c r="J18" s="11"/>
      <c r="K18" s="11"/>
      <c r="L18" s="11"/>
      <c r="N18" s="13"/>
      <c r="O18" s="11"/>
      <c r="P18" s="11"/>
      <c r="Q18" s="14"/>
    </row>
    <row r="19" spans="1:17" x14ac:dyDescent="0.25">
      <c r="A19" s="53"/>
      <c r="B19" s="89"/>
      <c r="C19" s="90"/>
      <c r="D19" s="90"/>
      <c r="E19" s="30"/>
      <c r="F19" s="11"/>
      <c r="G19" s="11"/>
      <c r="H19" s="11"/>
      <c r="I19" s="11"/>
      <c r="J19" s="11"/>
      <c r="K19" s="11"/>
      <c r="L19" s="11"/>
      <c r="N19" s="13"/>
      <c r="O19" s="11"/>
      <c r="P19" s="11"/>
      <c r="Q19" s="14"/>
    </row>
    <row r="20" spans="1:17" x14ac:dyDescent="0.25">
      <c r="A20" s="53"/>
      <c r="B20" s="53"/>
      <c r="C20" s="54"/>
      <c r="D20" s="54"/>
      <c r="E20" s="30"/>
      <c r="F20" s="11"/>
      <c r="G20" s="11"/>
      <c r="H20" s="11"/>
      <c r="I20" s="11"/>
      <c r="J20" s="11"/>
      <c r="K20" s="11"/>
      <c r="L20" s="11"/>
      <c r="N20" s="13"/>
      <c r="O20" s="11"/>
      <c r="P20" s="11"/>
      <c r="Q20" s="14"/>
    </row>
    <row r="21" spans="1:17" x14ac:dyDescent="0.25">
      <c r="A21" s="53"/>
      <c r="B21" s="89"/>
      <c r="C21" s="90"/>
      <c r="D21" s="90"/>
      <c r="E21" s="30"/>
      <c r="F21" s="11"/>
      <c r="G21" s="11"/>
      <c r="H21" s="11"/>
      <c r="I21" s="11"/>
      <c r="J21" s="11"/>
      <c r="K21" s="11"/>
      <c r="L21" s="11"/>
      <c r="N21" s="13"/>
      <c r="O21" s="11"/>
      <c r="P21" s="11"/>
      <c r="Q21" s="14"/>
    </row>
    <row r="22" spans="1:17" x14ac:dyDescent="0.25">
      <c r="A22" s="53"/>
      <c r="B22" s="53"/>
      <c r="C22" s="54"/>
      <c r="D22" s="54"/>
      <c r="E22" s="30"/>
      <c r="F22" s="11"/>
      <c r="G22" s="11"/>
      <c r="H22" s="11"/>
      <c r="I22" s="11"/>
      <c r="J22" s="11"/>
      <c r="K22" s="11"/>
      <c r="L22" s="11"/>
      <c r="N22" s="13"/>
      <c r="O22" s="11"/>
      <c r="P22" s="11"/>
      <c r="Q22" s="14"/>
    </row>
    <row r="23" spans="1:17" x14ac:dyDescent="0.25">
      <c r="A23" s="53"/>
      <c r="B23" s="53"/>
      <c r="C23" s="54"/>
      <c r="D23" s="54"/>
      <c r="E23" s="30"/>
      <c r="F23" s="11"/>
      <c r="G23" s="11"/>
      <c r="H23" s="11"/>
      <c r="I23" s="11"/>
      <c r="J23" s="11"/>
      <c r="K23" s="11"/>
      <c r="L23" s="11"/>
      <c r="N23" s="13"/>
      <c r="O23" s="11"/>
      <c r="P23" s="11"/>
      <c r="Q23" s="14"/>
    </row>
    <row r="24" spans="1:17" x14ac:dyDescent="0.25">
      <c r="A24" s="53"/>
      <c r="B24" s="53"/>
      <c r="C24" s="54"/>
      <c r="D24" s="54"/>
      <c r="E24" s="30"/>
      <c r="F24" s="11"/>
      <c r="G24" s="11"/>
      <c r="H24" s="11"/>
      <c r="I24" s="11"/>
      <c r="J24" s="11"/>
      <c r="K24" s="11"/>
      <c r="L24" s="11"/>
      <c r="N24" s="13"/>
      <c r="O24" s="11"/>
      <c r="P24" s="11"/>
      <c r="Q24" s="14"/>
    </row>
    <row r="25" spans="1:17" x14ac:dyDescent="0.25">
      <c r="A25" s="53"/>
      <c r="B25" s="53"/>
      <c r="C25" s="54"/>
      <c r="D25" s="54"/>
      <c r="E25" s="30"/>
      <c r="F25" s="11"/>
      <c r="G25" s="11"/>
      <c r="H25" s="11"/>
      <c r="I25" s="11"/>
      <c r="J25" s="11"/>
      <c r="K25" s="11"/>
      <c r="L25" s="11"/>
      <c r="N25" s="13"/>
      <c r="O25" s="11"/>
      <c r="P25" s="11"/>
      <c r="Q25" s="14"/>
    </row>
    <row r="26" spans="1:17" x14ac:dyDescent="0.25">
      <c r="A26" s="53"/>
      <c r="B26" s="53"/>
      <c r="C26" s="54"/>
      <c r="D26" s="54"/>
      <c r="E26" s="30"/>
      <c r="F26" s="11"/>
      <c r="G26" s="11"/>
      <c r="H26" s="11"/>
      <c r="I26" s="11"/>
      <c r="J26" s="11"/>
      <c r="K26" s="11"/>
      <c r="L26" s="11"/>
      <c r="N26" s="13"/>
      <c r="O26" s="11"/>
      <c r="P26" s="11"/>
      <c r="Q26" s="14"/>
    </row>
    <row r="27" spans="1:17" x14ac:dyDescent="0.25">
      <c r="A27" s="53"/>
      <c r="B27" s="53"/>
      <c r="C27" s="54"/>
      <c r="D27" s="54"/>
      <c r="E27" s="30"/>
      <c r="F27" s="11"/>
      <c r="G27" s="11"/>
      <c r="H27" s="11"/>
      <c r="I27" s="11"/>
      <c r="J27" s="11"/>
      <c r="K27" s="11"/>
      <c r="L27" s="11"/>
      <c r="N27" s="13"/>
      <c r="O27" s="11"/>
      <c r="P27" s="11"/>
      <c r="Q27" s="14"/>
    </row>
    <row r="28" spans="1:17" x14ac:dyDescent="0.25">
      <c r="A28" s="53"/>
      <c r="B28" s="53"/>
      <c r="C28" s="54"/>
      <c r="D28" s="54"/>
      <c r="E28" s="30"/>
      <c r="F28" s="11"/>
      <c r="G28" s="11"/>
      <c r="H28" s="11"/>
      <c r="I28" s="11"/>
      <c r="J28" s="11"/>
      <c r="K28" s="11"/>
      <c r="L28" s="11"/>
      <c r="N28" s="13"/>
      <c r="O28" s="11"/>
      <c r="P28" s="11"/>
      <c r="Q28" s="14"/>
    </row>
    <row r="29" spans="1:17" x14ac:dyDescent="0.25">
      <c r="A29" s="53"/>
      <c r="B29" s="53"/>
      <c r="C29" s="54"/>
      <c r="D29" s="54"/>
      <c r="E29" s="30"/>
      <c r="F29" s="11"/>
      <c r="G29" s="11"/>
      <c r="H29" s="11"/>
      <c r="I29" s="11"/>
      <c r="J29" s="11"/>
      <c r="K29" s="11"/>
      <c r="L29" s="11"/>
      <c r="N29" s="13"/>
      <c r="O29" s="11"/>
      <c r="P29" s="11"/>
      <c r="Q29" s="14"/>
    </row>
    <row r="30" spans="1:17" x14ac:dyDescent="0.25">
      <c r="A30" s="53"/>
      <c r="B30" s="53"/>
      <c r="C30" s="54"/>
      <c r="D30" s="54"/>
      <c r="E30" s="30"/>
      <c r="F30" s="11"/>
      <c r="G30" s="11"/>
      <c r="H30" s="11"/>
      <c r="I30" s="11"/>
      <c r="J30" s="11"/>
      <c r="K30" s="11"/>
      <c r="L30" s="11"/>
      <c r="N30" s="13"/>
      <c r="O30" s="11"/>
      <c r="P30" s="11"/>
      <c r="Q30" s="14"/>
    </row>
    <row r="31" spans="1:17" x14ac:dyDescent="0.25">
      <c r="A31" s="53"/>
      <c r="B31" s="53"/>
      <c r="C31" s="54"/>
      <c r="D31" s="54"/>
      <c r="E31" s="30"/>
      <c r="F31" s="11"/>
      <c r="G31" s="11"/>
      <c r="H31" s="11"/>
      <c r="I31" s="11"/>
      <c r="J31" s="11"/>
      <c r="K31" s="11"/>
      <c r="L31" s="11"/>
      <c r="N31" s="13"/>
      <c r="O31" s="11"/>
      <c r="P31" s="11"/>
      <c r="Q31" s="14"/>
    </row>
    <row r="32" spans="1:17" x14ac:dyDescent="0.25">
      <c r="A32" s="53"/>
      <c r="B32" s="53"/>
      <c r="C32" s="54"/>
      <c r="D32" s="54"/>
      <c r="E32" s="30"/>
      <c r="F32" s="11"/>
      <c r="G32" s="11"/>
      <c r="H32" s="11"/>
      <c r="I32" s="11"/>
      <c r="J32" s="11"/>
      <c r="K32" s="11"/>
      <c r="L32" s="11"/>
      <c r="N32" s="13"/>
      <c r="O32" s="11"/>
      <c r="P32" s="11"/>
      <c r="Q32" s="14"/>
    </row>
    <row r="33" spans="1:17" x14ac:dyDescent="0.25">
      <c r="A33" s="53"/>
      <c r="B33" s="53"/>
      <c r="C33" s="54"/>
      <c r="D33" s="54"/>
      <c r="E33" s="30"/>
      <c r="F33" s="11"/>
      <c r="G33" s="11"/>
      <c r="H33" s="11"/>
      <c r="I33" s="11"/>
      <c r="J33" s="11"/>
      <c r="K33" s="11"/>
      <c r="L33" s="11"/>
      <c r="N33" s="13"/>
      <c r="O33" s="11"/>
      <c r="P33" s="11"/>
      <c r="Q33" s="14"/>
    </row>
    <row r="34" spans="1:17" x14ac:dyDescent="0.25">
      <c r="A34" s="53"/>
      <c r="B34" s="53"/>
      <c r="C34" s="54"/>
      <c r="D34" s="54"/>
      <c r="E34" s="30"/>
      <c r="F34" s="11"/>
      <c r="G34" s="11"/>
      <c r="H34" s="11"/>
      <c r="I34" s="11"/>
      <c r="J34" s="11"/>
      <c r="K34" s="11"/>
      <c r="L34" s="11"/>
      <c r="N34" s="13"/>
      <c r="O34" s="11"/>
      <c r="P34" s="11"/>
      <c r="Q34" s="14"/>
    </row>
    <row r="35" spans="1:17" x14ac:dyDescent="0.25">
      <c r="A35" s="53"/>
      <c r="B35" s="53"/>
      <c r="C35" s="54"/>
      <c r="D35" s="54"/>
      <c r="E35" s="30"/>
      <c r="F35" s="11"/>
      <c r="G35" s="11"/>
      <c r="H35" s="11"/>
      <c r="I35" s="11"/>
      <c r="J35" s="11"/>
      <c r="K35" s="11"/>
      <c r="L35" s="11"/>
      <c r="N35" s="13"/>
      <c r="O35" s="11"/>
      <c r="P35" s="11"/>
      <c r="Q35" s="14"/>
    </row>
    <row r="36" spans="1:17" x14ac:dyDescent="0.25">
      <c r="A36" s="15" t="s">
        <v>40</v>
      </c>
      <c r="B36" s="15"/>
      <c r="C36" s="16"/>
      <c r="D36" s="17"/>
      <c r="E36" s="18">
        <f>SUM(E6:E35)</f>
        <v>0</v>
      </c>
      <c r="F36" s="11"/>
      <c r="G36" s="19">
        <f t="shared" ref="G36:L36" si="0">SUM(G5:G35)</f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N36" s="20" t="s">
        <v>41</v>
      </c>
      <c r="O36" s="21"/>
      <c r="P36" s="22"/>
      <c r="Q36" s="23">
        <f>SUM(Q5:Q35)</f>
        <v>0</v>
      </c>
    </row>
    <row r="37" spans="1:17" x14ac:dyDescent="0.25">
      <c r="A37" s="10" t="s">
        <v>42</v>
      </c>
      <c r="B37" s="10"/>
      <c r="C37" s="11"/>
      <c r="D37" s="11"/>
      <c r="E37" s="11">
        <v>2400</v>
      </c>
      <c r="F37" s="11"/>
      <c r="G37" s="11"/>
      <c r="H37" s="11"/>
      <c r="I37" s="11"/>
      <c r="J37" s="11"/>
      <c r="K37" s="11"/>
      <c r="L37" s="11"/>
      <c r="N37" s="11" t="s">
        <v>43</v>
      </c>
      <c r="O37" s="11"/>
      <c r="P37" s="11"/>
      <c r="Q37" s="11">
        <v>2400</v>
      </c>
    </row>
    <row r="38" spans="1:17" x14ac:dyDescent="0.25">
      <c r="A38" s="24" t="s">
        <v>44</v>
      </c>
      <c r="B38" s="13"/>
      <c r="C38" s="25"/>
      <c r="D38" s="11"/>
      <c r="E38" s="26">
        <f>IF(SUM(E37-E36)=0,"",SUM(E37-E36))</f>
        <v>2400</v>
      </c>
      <c r="F38" s="11"/>
      <c r="G38" s="11"/>
      <c r="H38" s="11"/>
      <c r="I38" s="11"/>
      <c r="J38" s="11"/>
      <c r="K38" s="11"/>
      <c r="L38" s="11"/>
      <c r="N38" s="27" t="s">
        <v>45</v>
      </c>
      <c r="O38" s="25"/>
      <c r="P38" s="11"/>
      <c r="Q38" s="26">
        <f>IF(SUM(Q36-Q37)=0,"",SUM(Q36-Q37))</f>
        <v>-2400</v>
      </c>
    </row>
  </sheetData>
  <sortState ref="N5:Q6">
    <sortCondition ref="N5:N6"/>
  </sortState>
  <mergeCells count="2">
    <mergeCell ref="A1:G1"/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RECAP 2019</vt:lpstr>
      <vt:lpstr>Fonctionnement</vt:lpstr>
      <vt:lpstr>En quête d'initiatives</vt:lpstr>
      <vt:lpstr>Le centre social Hors les murs</vt:lpstr>
      <vt:lpstr>Qu'est ce qu'un CS</vt:lpstr>
      <vt:lpstr>les jeudis du terminal J</vt:lpstr>
      <vt:lpstr>les comités d'usagers</vt:lpstr>
      <vt:lpstr>Et si on en parlait</vt:lpstr>
      <vt:lpstr>cafe des familles</vt:lpstr>
      <vt:lpstr>Bulle d'aventures Reaap</vt:lpstr>
      <vt:lpstr>Initiatives en famille Hors rea</vt:lpstr>
      <vt:lpstr>accompagnement vacances</vt:lpstr>
      <vt:lpstr>escapades et WE</vt:lpstr>
      <vt:lpstr>fête du printemps</vt:lpstr>
      <vt:lpstr>manif tout public</vt:lpstr>
      <vt:lpstr>PLAIA</vt:lpstr>
      <vt:lpstr>les rencontres du Quartier Q</vt:lpstr>
      <vt:lpstr>consommer autrement</vt:lpstr>
      <vt:lpstr>Economie de l'échange</vt:lpstr>
      <vt:lpstr>Espace de vie sociale</vt:lpstr>
      <vt:lpstr>Séjour intergénérationnel</vt:lpstr>
      <vt:lpstr>Les RDV Intergé</vt:lpstr>
      <vt:lpstr>Atelier vie Quot.</vt:lpstr>
      <vt:lpstr>service civique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Hewlett-Packard Company</cp:lastModifiedBy>
  <cp:lastPrinted>2019-12-05T10:19:00Z</cp:lastPrinted>
  <dcterms:created xsi:type="dcterms:W3CDTF">2014-04-04T14:33:06Z</dcterms:created>
  <dcterms:modified xsi:type="dcterms:W3CDTF">2020-04-27T15:49:33Z</dcterms:modified>
</cp:coreProperties>
</file>